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7965" firstSheet="1" activeTab="5"/>
  </bookViews>
  <sheets>
    <sheet name="załacznik nr 1" sheetId="1" r:id="rId1"/>
    <sheet name="załacznik nr 2" sheetId="2" r:id="rId2"/>
    <sheet name="załacznik nr 3" sheetId="3" r:id="rId3"/>
    <sheet name="załacznik nr 4" sheetId="4" r:id="rId4"/>
    <sheet name="załacznik nr 5" sheetId="5" r:id="rId5"/>
    <sheet name="załacznik nr 6" sheetId="6" r:id="rId6"/>
  </sheets>
  <definedNames>
    <definedName name="_xlnm.Print_Titles" localSheetId="0">'załacznik nr 1'!$3:$3</definedName>
    <definedName name="_xlnm.Print_Titles" localSheetId="1">'załacznik nr 2'!$3:$3</definedName>
    <definedName name="_xlnm.Print_Titles" localSheetId="2">'załacznik nr 3'!$5:$5</definedName>
    <definedName name="_xlnm.Print_Titles" localSheetId="5">'załacznik nr 6'!$5:$5</definedName>
  </definedNames>
  <calcPr fullCalcOnLoad="1"/>
</workbook>
</file>

<file path=xl/sharedStrings.xml><?xml version="1.0" encoding="utf-8"?>
<sst xmlns="http://schemas.openxmlformats.org/spreadsheetml/2006/main" count="1147" uniqueCount="561">
  <si>
    <t>Załącznik nr 9</t>
  </si>
  <si>
    <t>do Uchwały Rady Gminy  Chojnów</t>
  </si>
  <si>
    <t xml:space="preserve">Nr  V/24/2011 z dnia 17 lutego 2011r. </t>
  </si>
  <si>
    <t>DOTACJA PODMIOTOWA I INWESTYCYJNA Z BUDŻETU DLA INSTYTUCJI KULTURY - BIBLIOTEKI NA ROK 2011</t>
  </si>
  <si>
    <t>LP</t>
  </si>
  <si>
    <t>TREŚĆ</t>
  </si>
  <si>
    <t>KWOTA</t>
  </si>
  <si>
    <t>1.</t>
  </si>
  <si>
    <t>WYNAGRODZENIA I POCHODNE</t>
  </si>
  <si>
    <t>2.</t>
  </si>
  <si>
    <t>ZAKUP MATERIAŁÓW I WYPOSAŻENIA</t>
  </si>
  <si>
    <t>3.</t>
  </si>
  <si>
    <t>ZAKUP USŁUG REMONTOWYCH I POZOSTAŁYCH</t>
  </si>
  <si>
    <t>4.</t>
  </si>
  <si>
    <t>USŁUGI TELEKOMUNIKACYJNE I POCZTOWE</t>
  </si>
  <si>
    <t>5.</t>
  </si>
  <si>
    <t>ZAKUP ENERGII</t>
  </si>
  <si>
    <t>6.</t>
  </si>
  <si>
    <t>PODRÓŻE SŁUŻBOWE KRAJOWE</t>
  </si>
  <si>
    <t>7.</t>
  </si>
  <si>
    <t>ODPIS NA ZAKŁADOWY FUNDUSZ ŚWIADCZEŃ SOCJALNYCH</t>
  </si>
  <si>
    <t>8.</t>
  </si>
  <si>
    <t>PODATEK OD NIERUCHOMOŚCI</t>
  </si>
  <si>
    <t>RAZEM</t>
  </si>
  <si>
    <t>-</t>
  </si>
  <si>
    <t>Dotacja inwestycyjna na realizację zadania pn."Budowa przyłącza gazu i instalacji centralnego ogrzewania do Filii Gminnej Biblioteki Publicznej w Dobroszowie i Białej - etap II"</t>
  </si>
  <si>
    <t>OGÓŁEM</t>
  </si>
  <si>
    <t xml:space="preserve">Załącznik Nr 12 do Uchwały Rady Gminy Chojnów                                                                           Nr  V/24/2011 z dnia 17 lutego 2011r. </t>
  </si>
  <si>
    <t>Zestawienie planowanych dotacji z budżetu gminy                   na rok 2011</t>
  </si>
  <si>
    <t>Dotacje na zadania bieżące</t>
  </si>
  <si>
    <t>*</t>
  </si>
  <si>
    <t>dla Gminnego Zakładu Budżetowego GZGKiM w Chojnowie (wg. ustalonej stawki dopłat do kanalizacji)</t>
  </si>
  <si>
    <t>dla Gminnej Biblioteki Publicznej w Chojnowie z/s w Krzywej</t>
  </si>
  <si>
    <t>dla Gminnego Ośrodka Kultury i Rekreacji z/s w Piotrowicach</t>
  </si>
  <si>
    <t>dla organizacji pożytku publicznego na realizację zadań gminnych w zakresie upowszechniania kultury fizycznej</t>
  </si>
  <si>
    <t>dla Gminy Miejskiej Chojnów na partycypowanie w kosztach prowadzenia WTZ w Chojnowie na podstawie zawartego porozumienia</t>
  </si>
  <si>
    <t>dla jednostek niezaliczanych do sektora finansów publicznych na finansowanie lub dofinansowanie prac remontowych i konserwatorskich obiektów zabytkowych</t>
  </si>
  <si>
    <t>dla Gminy Miejskiej Chojnów na partycypowanie w kosztach prowadzenia Gminazjum nr 1 i 2 w Chojnowie na podstawie zawartego porozumienia</t>
  </si>
  <si>
    <t>Dotacje na dofinansowanie zadań inwestycyjnych</t>
  </si>
  <si>
    <t>Dotacja na realizację projektu "Likwidacja obszarów wykluczenia informacyjnego i budowa dolnośląskiej sieci szkieletowej"</t>
  </si>
  <si>
    <t>Razem</t>
  </si>
  <si>
    <t>Dotacje dla jednostek sektora finansów publicznych:</t>
  </si>
  <si>
    <t xml:space="preserve">Dotacje podmiotowe </t>
  </si>
  <si>
    <t xml:space="preserve">Dotacje przedmiotowe </t>
  </si>
  <si>
    <t xml:space="preserve">Dotacje celowe </t>
  </si>
  <si>
    <t>Dotacje dla jednostek spoza sektora finansów publicznych:</t>
  </si>
  <si>
    <t xml:space="preserve">Środki na Fundusz Wsparcia Straży Pożarnej z przeznaczeniem dofinansowania zakupu samochodu operacyjnego dla jednostki Państwowej Straży Pożarnej. </t>
  </si>
  <si>
    <t>Dotacja celowa na pomoc finansową  na dofinansowanie zadania inwestycyjnego realizowanego przez Powiat Legnicki polegającego na remoncie drogi powiatowej 2194D w miejscowości Niedźwiedzice</t>
  </si>
  <si>
    <t xml:space="preserve"> dla OSP w Niedźwiedzicach na dofinansowanie zakupu umundurowania</t>
  </si>
  <si>
    <t>dla jednostek samorządu terytorialnego na terenie których znajduja się przedszkola do których uczęszczają dzieci z terenu gminy</t>
  </si>
  <si>
    <t>dla OSP na dofinansowania zakupu umundurowania pocztu sztandarowego Związku Ochotniczych Straży Pożarnych RP</t>
  </si>
  <si>
    <t xml:space="preserve">Załącznik Nr 6 do Uchwały Rady Gminy Chojnów Nr  V/24/2011 z dnia 17 lutego 2011r. </t>
  </si>
  <si>
    <t>PLAN ZADAŃ INWESTYCYJNYCH NA ROK 2011</t>
  </si>
  <si>
    <t>Dział</t>
  </si>
  <si>
    <t>Rozdział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</si>
  <si>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</si>
  <si>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</si>
  <si>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</si>
  <si>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</si>
  <si>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</si>
  <si>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</si>
  <si>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</si>
  <si>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</si>
  <si>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</si>
  <si>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</si>
  <si>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6050</t>
  </si>
  <si>
    <t>Budowa kanalizacji sanitarnej  dla wsi Rokitki Etap II,</t>
  </si>
  <si>
    <t>Budowa kanalizacji sanitarnej dla wsi Zamienice etap I</t>
  </si>
  <si>
    <t>Budowa sieci kanalizacji sanitarnej dla wsi Zamienice kolonia i Rokitki kolonia Brzozy</t>
  </si>
  <si>
    <t>Budowa Stacji Uzdatniania Wody w miejscowości Okmiany II</t>
  </si>
  <si>
    <t>Modernizacja sieci wodociągowej Konradówka - Gołaczów</t>
  </si>
  <si>
    <t>Wykonanie planu urządzeniowo rolnego dla Gminy Chojnów</t>
  </si>
  <si>
    <t>Wykonanie dokumentacji projektowej na kontenerową oczyszczalnię ścieków i sieć kanalizacji sanitarnej dla podstrefy LSSE Okmiany</t>
  </si>
  <si>
    <t>Wykonanie dokumentacji projektowej na rurociąg przesyłowy kanalizacji sanitarnej z Zamienic na oczyszczalnię ścieków w Goliszowie wraz wykonaniem map do celów projektowych</t>
  </si>
  <si>
    <t xml:space="preserve">Wykonanie projektu przyłączy energii elektrycznej do pompowni ścieków w miejscowościach Rokitki, Kolonia Zamienice - Brzozy i Zamienice </t>
  </si>
  <si>
    <t>600</t>
  </si>
  <si>
    <t>60014</t>
  </si>
  <si>
    <t>6300</t>
  </si>
  <si>
    <t>60016</t>
  </si>
  <si>
    <t>Remont drogi gminnej w Niedźwiedzicach</t>
  </si>
  <si>
    <t>Zakup i montaż kostki brukowej na placu przed Punktem Bibliotecznym</t>
  </si>
  <si>
    <t>6060</t>
  </si>
  <si>
    <t>Zakup wiaty przystankowej z podestem</t>
  </si>
  <si>
    <t>Zakup gruntów pod drogi gminne</t>
  </si>
  <si>
    <t>60053</t>
  </si>
  <si>
    <t>6630</t>
  </si>
  <si>
    <t>700</t>
  </si>
  <si>
    <t>70005</t>
  </si>
  <si>
    <t>Zakup  gruntów  ANR</t>
  </si>
  <si>
    <t>70095</t>
  </si>
  <si>
    <t>Budowa dwóch socjalnych budynków mieszkalnych 12-to rodzinnych wraz z przyłączami: wody, kanalizacji sanitarnej i energii elektrycznej - wykonanie segmentu A, etap II</t>
  </si>
  <si>
    <t>750</t>
  </si>
  <si>
    <t>75023</t>
  </si>
  <si>
    <t>Zakup  sprzętu  informatycznego i oprogramowania  na  potrzeby  Urzędu  Gminy</t>
  </si>
  <si>
    <t>754</t>
  </si>
  <si>
    <t>75411</t>
  </si>
  <si>
    <t>6610</t>
  </si>
  <si>
    <t>900</t>
  </si>
  <si>
    <t>90015</t>
  </si>
  <si>
    <t>Montaż dodatkowych lamp oświetleniowych</t>
  </si>
  <si>
    <t>921</t>
  </si>
  <si>
    <t>92109</t>
  </si>
  <si>
    <t>Wykonanie ławek do świetlicy we wsi Goliszów</t>
  </si>
  <si>
    <t>Wykonanie  tarasu przy świetlicy wiejskiej we wsi Pawlikowice</t>
  </si>
  <si>
    <t>Wykonanie wiaty na cele organizacyjne mieszkańców wsi Konradówka</t>
  </si>
  <si>
    <t>Budowa zaplecza magazynowego w świetlicy - I I etap we wsi Stary Łom</t>
  </si>
  <si>
    <t>Remont Gminnego Ośrodka Kultury i Rekreacji w Piotrowicach obejmujący wymianę okien - etap I</t>
  </si>
  <si>
    <t>6057</t>
  </si>
  <si>
    <t>6059</t>
  </si>
  <si>
    <t>Przygotowanie dokumentacji technicznej na budowę wielofunkcyjnej świetlicy wiejskiej we wsi Budziwojów</t>
  </si>
  <si>
    <t>Zakup wyposażenia do kuchni w świetlicy we wsi Biała</t>
  </si>
  <si>
    <t>Zakup kosiarki samojezdnej spalinowej na potrzeby wsi Krzywa</t>
  </si>
  <si>
    <t>Zakup kosiarki na potrzeby wsi Niedźwiedzice</t>
  </si>
  <si>
    <t>Uzupełnienie wyposażenia świetlicy wiejskiej we wsi Zamienice</t>
  </si>
  <si>
    <t>92116</t>
  </si>
  <si>
    <t>Adaptacja istniejącego budynku przy szkole podstawowej w Krzywej na potrzeby gminnej biblioteki.</t>
  </si>
  <si>
    <t>6220</t>
  </si>
  <si>
    <t>926</t>
  </si>
  <si>
    <t>92601</t>
  </si>
  <si>
    <t>Budowa trybuny na boisku piłkarskim w Krzywej</t>
  </si>
  <si>
    <t>92695</t>
  </si>
  <si>
    <t>Budowa ogólnodostępnej strefy rekreacyjno - wypoczynkowej w Budziwojowie</t>
  </si>
  <si>
    <t>Wykonanie przyłączy do boiska sportowego we wsi Budziwojów</t>
  </si>
  <si>
    <t>Wykonanie przyłącza do  boiska sportowego  we wsi Michów</t>
  </si>
  <si>
    <t>Wyposażenie boiska sportowego w zaplecze kontenerowe socjalne we wsi Michów</t>
  </si>
  <si>
    <t>Wyposażenie placu zabaw w Kolonii Kołątaja</t>
  </si>
  <si>
    <t>Paragraf</t>
  </si>
  <si>
    <t>Treść</t>
  </si>
  <si>
    <t>Przed zmianą</t>
  </si>
  <si>
    <t>Zmiana</t>
  </si>
  <si>
    <t>Po zmianie</t>
  </si>
  <si>
    <t>Rolnictwo i łowiectwo</t>
  </si>
  <si>
    <t>2 895 938,23</t>
  </si>
  <si>
    <t>- 3 000,00</t>
  </si>
  <si>
    <t>2 892 938,23</t>
  </si>
  <si>
    <t>01095</t>
  </si>
  <si>
    <t>Pozostała działalność</t>
  </si>
  <si>
    <t>1 364 155,23</t>
  </si>
  <si>
    <t>1 361 155,23</t>
  </si>
  <si>
    <t>0770</t>
  </si>
  <si>
    <t>Wpłaty z tytułu odpłatnego nabycia prawa własności oraz prawa użytkowania wieczystego nieruchomości</t>
  </si>
  <si>
    <t>1 000 000,00</t>
  </si>
  <si>
    <t>997 000,00</t>
  </si>
  <si>
    <t>Gospodarka mieszkaniowa</t>
  </si>
  <si>
    <t>228 035,00</t>
  </si>
  <si>
    <t>3 010,00</t>
  </si>
  <si>
    <t>231 045,00</t>
  </si>
  <si>
    <t>Gospodarka gruntami i nieruchomościami</t>
  </si>
  <si>
    <t>16 530,00</t>
  </si>
  <si>
    <t>3 000,00</t>
  </si>
  <si>
    <t>19 530,00</t>
  </si>
  <si>
    <t>4 000,00</t>
  </si>
  <si>
    <t>7 000,00</t>
  </si>
  <si>
    <t>211 505,00</t>
  </si>
  <si>
    <t>10,00</t>
  </si>
  <si>
    <t>211 515,00</t>
  </si>
  <si>
    <t>0920</t>
  </si>
  <si>
    <t>Pozostałe odsetki</t>
  </si>
  <si>
    <t>100,00</t>
  </si>
  <si>
    <t>110,00</t>
  </si>
  <si>
    <t>Administracja publiczna</t>
  </si>
  <si>
    <t>131 486,00</t>
  </si>
  <si>
    <t>16 788,00</t>
  </si>
  <si>
    <t>148 274,00</t>
  </si>
  <si>
    <t>75056</t>
  </si>
  <si>
    <t>Spis powszechny i inne</t>
  </si>
  <si>
    <t>13 046,00</t>
  </si>
  <si>
    <t>13 388,00</t>
  </si>
  <si>
    <t>26 434,00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</si>
  <si>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</si>
  <si>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</si>
  <si>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</si>
  <si>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14 122,00</t>
  </si>
  <si>
    <t>3 400,00</t>
  </si>
  <si>
    <t>17 522,00</t>
  </si>
  <si>
    <t>0970</t>
  </si>
  <si>
    <t>Wpływy z różnych dochodów</t>
  </si>
  <si>
    <t>13 922,00</t>
  </si>
  <si>
    <t>17 322,00</t>
  </si>
  <si>
    <t>756</t>
  </si>
  <si>
    <t>Dochody od osób prawnych, od osób fizycznych i od innych jednostek nieposiadających osobowości prawnej oraz wydatki związane z ich poborem</t>
  </si>
  <si>
    <t>8 966 017,00</t>
  </si>
  <si>
    <t>- 1 886,00</t>
  </si>
  <si>
    <t>8 964 131,00</t>
  </si>
  <si>
    <t>75601</t>
  </si>
  <si>
    <t>Wpływy z podatku dochodowego od osób fizycznych</t>
  </si>
  <si>
    <t>500,00</t>
  </si>
  <si>
    <t>114,00</t>
  </si>
  <si>
    <t>614,00</t>
  </si>
  <si>
    <t>0350</t>
  </si>
  <si>
    <t>Podatek od działalności gospodarczej osób fizycznych, opłacany w formie karty podatkowej</t>
  </si>
  <si>
    <t>75618</t>
  </si>
  <si>
    <t>Wpływy z innych opłat stanowiących dochody jednostek samorządu terytorialnego na podstawie ustaw</t>
  </si>
  <si>
    <t>462 000,00</t>
  </si>
  <si>
    <t>- 2 000,00</t>
  </si>
  <si>
    <t>460 000,00</t>
  </si>
  <si>
    <t>0590</t>
  </si>
  <si>
    <t>Wpływy z opłat za koncesje i licencje</t>
  </si>
  <si>
    <t>2 000,00</t>
  </si>
  <si>
    <t>0,00</t>
  </si>
  <si>
    <t>801</t>
  </si>
  <si>
    <t>Oświata i wychowanie</t>
  </si>
  <si>
    <t>10 000,00</t>
  </si>
  <si>
    <t>80195</t>
  </si>
  <si>
    <t>852</t>
  </si>
  <si>
    <t>Pomoc społeczna</t>
  </si>
  <si>
    <t>3 578 700,00</t>
  </si>
  <si>
    <t>953,00</t>
  </si>
  <si>
    <t>3 579 653,00</t>
  </si>
  <si>
    <t>85212</t>
  </si>
  <si>
    <t>Świadczenia rodzinne, świadczenia z funduszu alimentacyjneego oraz składki na ubezpieczenia emerytalne i rentowe z ubezpieczenia społecznego</t>
  </si>
  <si>
    <t>2 878 100,00</t>
  </si>
  <si>
    <t>40,00</t>
  </si>
  <si>
    <t>2 878 140,00</t>
  </si>
  <si>
    <t>0690</t>
  </si>
  <si>
    <t>Wpływy z różnych opłat</t>
  </si>
  <si>
    <t>140,00</t>
  </si>
  <si>
    <t>85219</t>
  </si>
  <si>
    <t>Ośrodki pomocy społecznej</t>
  </si>
  <si>
    <t>236 900,00</t>
  </si>
  <si>
    <t>913,00</t>
  </si>
  <si>
    <t>237 813,00</t>
  </si>
  <si>
    <t>854</t>
  </si>
  <si>
    <t>Edukacyjna opieka wychowawcza</t>
  </si>
  <si>
    <t>139 914,00</t>
  </si>
  <si>
    <t>- 20 000,00</t>
  </si>
  <si>
    <t>119 914,00</t>
  </si>
  <si>
    <t>85412</t>
  </si>
  <si>
    <t>Kolonie i obozy oraz inne formy wypoczynku dzieci i młodzieży szkolnej, a także szkolenia młodzieży</t>
  </si>
  <si>
    <t>20 000,00</t>
  </si>
  <si>
    <t>Razem:</t>
  </si>
  <si>
    <t>24 360 211,23</t>
  </si>
  <si>
    <t>5 865,00</t>
  </si>
  <si>
    <t>24 366 076,23</t>
  </si>
  <si>
    <t>DOCHODY</t>
  </si>
  <si>
    <t>952</t>
  </si>
  <si>
    <t>Przychody z zaciągniętych pożyczek i kredytów na rynku krajowym</t>
  </si>
  <si>
    <t>7 169 087,42</t>
  </si>
  <si>
    <t>28 836,00</t>
  </si>
  <si>
    <t>7 197 923,42</t>
  </si>
  <si>
    <t>5 967 929,23</t>
  </si>
  <si>
    <t>623 300,00</t>
  </si>
  <si>
    <t>6 591 229,23</t>
  </si>
  <si>
    <t>01008</t>
  </si>
  <si>
    <t>Melioracje wodne</t>
  </si>
  <si>
    <t>40 500,00</t>
  </si>
  <si>
    <t>- 1 700,00</t>
  </si>
  <si>
    <t>38 800,00</t>
  </si>
  <si>
    <t>4210</t>
  </si>
  <si>
    <t>Zakup materiałów i wyposażenia</t>
  </si>
  <si>
    <t>25 000,00</t>
  </si>
  <si>
    <t>23 300,00</t>
  </si>
  <si>
    <t>Infrastruktura wodociągowa i sanitacyjna wsi</t>
  </si>
  <si>
    <t>5 547 000,00</t>
  </si>
  <si>
    <t>625 000,00</t>
  </si>
  <si>
    <t>6 172 000,00</t>
  </si>
  <si>
    <t>4260</t>
  </si>
  <si>
    <t>Zakup energii</t>
  </si>
  <si>
    <t>100 000,00</t>
  </si>
  <si>
    <t>- 15 000,00</t>
  </si>
  <si>
    <t>85 000,00</t>
  </si>
  <si>
    <t>Wydatki inwestycyjne jednostek budżetowych</t>
  </si>
  <si>
    <t>5 355 000,00</t>
  </si>
  <si>
    <t>640 000,00</t>
  </si>
  <si>
    <t>5 995 000,00</t>
  </si>
  <si>
    <t>Transport i łączność</t>
  </si>
  <si>
    <t>1 287 184,00</t>
  </si>
  <si>
    <t>- 638 061,00</t>
  </si>
  <si>
    <t>649 123,00</t>
  </si>
  <si>
    <t>Drogi publiczne gminne</t>
  </si>
  <si>
    <t>1 211 378,00</t>
  </si>
  <si>
    <t>573 317,00</t>
  </si>
  <si>
    <t>30 837,00</t>
  </si>
  <si>
    <t>- 3 417,00</t>
  </si>
  <si>
    <t>27 420,00</t>
  </si>
  <si>
    <t>4270</t>
  </si>
  <si>
    <t>Zakup usług remontowych</t>
  </si>
  <si>
    <t>84 000,00</t>
  </si>
  <si>
    <t>1 600,00</t>
  </si>
  <si>
    <t>85 600,00</t>
  </si>
  <si>
    <t>4300</t>
  </si>
  <si>
    <t>Zakup usług pozostałych</t>
  </si>
  <si>
    <t>25 541,00</t>
  </si>
  <si>
    <t>3 256,00</t>
  </si>
  <si>
    <t>28 797,00</t>
  </si>
  <si>
    <t>1 017 000,00</t>
  </si>
  <si>
    <t>- 640 000,00</t>
  </si>
  <si>
    <t>377 000,00</t>
  </si>
  <si>
    <t>Wydatki na zakupy inwestycyjne jednostek budżetowych</t>
  </si>
  <si>
    <t>54 000,00</t>
  </si>
  <si>
    <t>54 500,00</t>
  </si>
  <si>
    <t>1 121 996,00</t>
  </si>
  <si>
    <t>2 764,00</t>
  </si>
  <si>
    <t>1 124 760,00</t>
  </si>
  <si>
    <t>840 180,00</t>
  </si>
  <si>
    <t>842 944,00</t>
  </si>
  <si>
    <t>18 500,00</t>
  </si>
  <si>
    <t>15 500,00</t>
  </si>
  <si>
    <t>16 658,00</t>
  </si>
  <si>
    <t>5 764,00</t>
  </si>
  <si>
    <t>22 422,00</t>
  </si>
  <si>
    <t>4280</t>
  </si>
  <si>
    <t>Zakup usług zdrowotnych</t>
  </si>
  <si>
    <t>5 500,00</t>
  </si>
  <si>
    <t>- 500,00</t>
  </si>
  <si>
    <t>5 000,00</t>
  </si>
  <si>
    <t>4600</t>
  </si>
  <si>
    <t>Kary i odszkodowania wypłacane na rzecz osób prawnych i innych jednostek organizacyjnych</t>
  </si>
  <si>
    <t>3 500,00</t>
  </si>
  <si>
    <t>3 680 388,00</t>
  </si>
  <si>
    <t>14 024,00</t>
  </si>
  <si>
    <t>3 694 412,00</t>
  </si>
  <si>
    <t>Urzędy gmin (miast i miast na prawach powiatu)</t>
  </si>
  <si>
    <t>3 283 134,00</t>
  </si>
  <si>
    <t>636,00</t>
  </si>
  <si>
    <t>3 283 770,00</t>
  </si>
  <si>
    <t>4170</t>
  </si>
  <si>
    <t>Wynagrodzenia bezosobowe</t>
  </si>
  <si>
    <t>93 900,00</t>
  </si>
  <si>
    <t>91 900,00</t>
  </si>
  <si>
    <t>127 200,00</t>
  </si>
  <si>
    <t>129 200,00</t>
  </si>
  <si>
    <t>4530</t>
  </si>
  <si>
    <t>Podatek od towarów i usług (VAT).</t>
  </si>
  <si>
    <t>51 304,00</t>
  </si>
  <si>
    <t>51 940,00</t>
  </si>
  <si>
    <t>3040</t>
  </si>
  <si>
    <t>Nagrody o charakterze szczególnym niezaliczone do wynagrodzeń</t>
  </si>
  <si>
    <t>2 834,00</t>
  </si>
  <si>
    <t>16 222,00</t>
  </si>
  <si>
    <t>Bezpieczeństwo publiczne i ochrona przeciwpożarowa</t>
  </si>
  <si>
    <t>191 600,00</t>
  </si>
  <si>
    <t>191 100,00</t>
  </si>
  <si>
    <t>75412</t>
  </si>
  <si>
    <t>Ochotnicze straże pożarne</t>
  </si>
  <si>
    <t>158 600,00</t>
  </si>
  <si>
    <t>158 100,00</t>
  </si>
  <si>
    <t>2820</t>
  </si>
  <si>
    <t>Dotacja celowa z budżetu na finansowanie lub dofinansowanie zadań zleconych do realizacji stowarzyszeniom</t>
  </si>
  <si>
    <t>1 252,00</t>
  </si>
  <si>
    <t>4 252,00</t>
  </si>
  <si>
    <t>76 700,00</t>
  </si>
  <si>
    <t>- 200,00</t>
  </si>
  <si>
    <t>76 500,00</t>
  </si>
  <si>
    <t>1 000,00</t>
  </si>
  <si>
    <t>- 250,00</t>
  </si>
  <si>
    <t>750,00</t>
  </si>
  <si>
    <t>18 300,00</t>
  </si>
  <si>
    <t>- 702,00</t>
  </si>
  <si>
    <t>17 598,00</t>
  </si>
  <si>
    <t>4360</t>
  </si>
  <si>
    <t>Opłaty z tytułu zakupu usług telekomunikacyjnych świadczonych w ruchomej publicznej sieci telefonicznej</t>
  </si>
  <si>
    <t>- 800,00</t>
  </si>
  <si>
    <t>1 200,00</t>
  </si>
  <si>
    <t>4370</t>
  </si>
  <si>
    <t>Opłata z tytułu zakupu usług telekomunikacyjnych świadczonych w stacjonarnej publicznej sieci telefonicznej.</t>
  </si>
  <si>
    <t>600,00</t>
  </si>
  <si>
    <t>200,00</t>
  </si>
  <si>
    <t>800,00</t>
  </si>
  <si>
    <t>757</t>
  </si>
  <si>
    <t>Obsługa długu publicznego</t>
  </si>
  <si>
    <t>306 034,00</t>
  </si>
  <si>
    <t>- 60 000,00</t>
  </si>
  <si>
    <t>246 034,00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</si>
  <si>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</si>
  <si>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</si>
  <si>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</si>
  <si>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</si>
  <si>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</si>
  <si>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</si>
  <si>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3 011 905,00</t>
  </si>
  <si>
    <t>- 100 000,00</t>
  </si>
  <si>
    <t>2 911 905,00</t>
  </si>
  <si>
    <t>75818</t>
  </si>
  <si>
    <t>Rezerwy ogólne i celowe</t>
  </si>
  <si>
    <t>214 905,00</t>
  </si>
  <si>
    <t>114 905,00</t>
  </si>
  <si>
    <t>4810</t>
  </si>
  <si>
    <t>Rezerwy</t>
  </si>
  <si>
    <t>6 939 412,00</t>
  </si>
  <si>
    <t>186 000,00</t>
  </si>
  <si>
    <t>7 125 412,00</t>
  </si>
  <si>
    <t>80110</t>
  </si>
  <si>
    <t>Gimnazja</t>
  </si>
  <si>
    <t>470 000,00</t>
  </si>
  <si>
    <t>656 000,00</t>
  </si>
  <si>
    <t>2310</t>
  </si>
  <si>
    <t>Dotacje celowe przekazane gminie na zadania bieżące realizowane na podstawie porozumień (umów) między jednostkami samorządu terytorialnego</t>
  </si>
  <si>
    <t>851</t>
  </si>
  <si>
    <t>Ochrona zdrowia</t>
  </si>
  <si>
    <t>160 378,00</t>
  </si>
  <si>
    <t>- 9 000,00</t>
  </si>
  <si>
    <t>151 378,00</t>
  </si>
  <si>
    <t>85121</t>
  </si>
  <si>
    <t>Lecznictwo ambulatoryjne</t>
  </si>
  <si>
    <t>4 430 100,00</t>
  </si>
  <si>
    <t>15 913,00</t>
  </si>
  <si>
    <t>4 446 013,00</t>
  </si>
  <si>
    <t>566 700,00</t>
  </si>
  <si>
    <t>582 613,00</t>
  </si>
  <si>
    <t>3110</t>
  </si>
  <si>
    <t>Świadczenia społeczne</t>
  </si>
  <si>
    <t>900,00</t>
  </si>
  <si>
    <t>7 872,38</t>
  </si>
  <si>
    <t>13,00</t>
  </si>
  <si>
    <t>7 885,38</t>
  </si>
  <si>
    <t>24 871,00</t>
  </si>
  <si>
    <t>15 000,00</t>
  </si>
  <si>
    <t>39 871,00</t>
  </si>
  <si>
    <t>248 914,00</t>
  </si>
  <si>
    <t>85415</t>
  </si>
  <si>
    <t>Pomoc materialna dla uczniów</t>
  </si>
  <si>
    <t>159 914,00</t>
  </si>
  <si>
    <t>3240</t>
  </si>
  <si>
    <t>Stypendia dla uczniów</t>
  </si>
  <si>
    <t>147 719,00</t>
  </si>
  <si>
    <t>- 2 300,00</t>
  </si>
  <si>
    <t>145 419,00</t>
  </si>
  <si>
    <t>3260</t>
  </si>
  <si>
    <t>Inne formy pomocy dla uczniów</t>
  </si>
  <si>
    <t>12 195,00</t>
  </si>
  <si>
    <t>2 300,00</t>
  </si>
  <si>
    <t>14 495,00</t>
  </si>
  <si>
    <t>Gospodarka komunalna i ochrona środowiska</t>
  </si>
  <si>
    <t>771 750,00</t>
  </si>
  <si>
    <t>761,00</t>
  </si>
  <si>
    <t>772 511,00</t>
  </si>
  <si>
    <t>Oświetlenie ulic, placów i dróg</t>
  </si>
  <si>
    <t>604 109,00</t>
  </si>
  <si>
    <t>604 870,00</t>
  </si>
  <si>
    <t>1 750,00</t>
  </si>
  <si>
    <t>744,00</t>
  </si>
  <si>
    <t>2 494,00</t>
  </si>
  <si>
    <t>12 359,00</t>
  </si>
  <si>
    <t>17,00</t>
  </si>
  <si>
    <t>12 376,00</t>
  </si>
  <si>
    <t>Kultura i ochrona dziedzictwa narodowego</t>
  </si>
  <si>
    <t>867 591,00</t>
  </si>
  <si>
    <t>867 091,00</t>
  </si>
  <si>
    <t>Domy i ośrodki kultury, świetlice i kluby</t>
  </si>
  <si>
    <t>390 941,00</t>
  </si>
  <si>
    <t>390 441,00</t>
  </si>
  <si>
    <t>20 766,00</t>
  </si>
  <si>
    <t>20 266,00</t>
  </si>
  <si>
    <t>Kultura fizyczna</t>
  </si>
  <si>
    <t>357 398,00</t>
  </si>
  <si>
    <t>335 998,00</t>
  </si>
  <si>
    <t>15 260,00</t>
  </si>
  <si>
    <t>- 600,00</t>
  </si>
  <si>
    <t>14 660,00</t>
  </si>
  <si>
    <t>5 698,00</t>
  </si>
  <si>
    <t>6 298,00</t>
  </si>
  <si>
    <t>29 396 949,72</t>
  </si>
  <si>
    <t>34 701,00</t>
  </si>
  <si>
    <t>29 431 650,72</t>
  </si>
  <si>
    <t>WYDATKI</t>
  </si>
  <si>
    <t>Remont istniejącej kładki wiszącej na linach stalowych dla pieszych z przyczółkami betonowymi na rzece Skora w miejscowości Goliszów gm. Chojnów</t>
  </si>
  <si>
    <t>0960</t>
  </si>
  <si>
    <t>Otrzymane spadki, zapisy i darowizny w postaci pieniężnej</t>
  </si>
  <si>
    <t xml:space="preserve">Załącznik nr 11 do Uchwały Rady Gminy  Chojnów                                                                                      nr V/24/2011 z dnia 17 lutego 2011r. </t>
  </si>
  <si>
    <t>Wydatki w ramach funduszu sołeckiego na rok 2011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</si>
  <si>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</si>
  <si>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</si>
  <si>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</si>
  <si>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</si>
  <si>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</si>
  <si>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</si>
  <si>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</si>
  <si>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</si>
  <si>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Zakup wyposażenia do kuchni w świetlicy</t>
  </si>
  <si>
    <t>Zakup tłucznia na drogi</t>
  </si>
  <si>
    <t>Wykonanie zabezpieczenia studzienki wody w szatni sportowej</t>
  </si>
  <si>
    <t>Zakup grzejników do toalet w świetlicy</t>
  </si>
  <si>
    <t>Zakup materiałów budowlanych na remont świetlicy</t>
  </si>
  <si>
    <t>Biskupin</t>
  </si>
  <si>
    <t>Zakup i montaż kominka w świetlicy</t>
  </si>
  <si>
    <t>Wymiana okien w sali świetlicy wiejskiej</t>
  </si>
  <si>
    <t>Budziwojów</t>
  </si>
  <si>
    <t>Budowa ogólnodostępnej strefy rekreacyjno - wypoczynkowej</t>
  </si>
  <si>
    <t>Zakup elektrycznych nożyc do cięcia żywopłotu dla SP w Budziwojowie</t>
  </si>
  <si>
    <t>80101</t>
  </si>
  <si>
    <t>Zakup zestawu mikrofonowego do organizacji imprez wiejskich</t>
  </si>
  <si>
    <t xml:space="preserve">Wykonanie i montaż wiat ochronnych dla piłkarzy na boisku w Budziwojowie </t>
  </si>
  <si>
    <t>Zakup strojów sportowych dla piłkarzy LZS Premium Budziwojów</t>
  </si>
  <si>
    <t>Czernikowice</t>
  </si>
  <si>
    <t>Remont świetlicy wiejskiej</t>
  </si>
  <si>
    <t>Dobroszów</t>
  </si>
  <si>
    <t xml:space="preserve">Goliszów </t>
  </si>
  <si>
    <t>Wykonanie ławek do świetlicy</t>
  </si>
  <si>
    <t>Zakup huśtawek na teren szkoły</t>
  </si>
  <si>
    <t>Zakup sprzętu sportowego dla LZS</t>
  </si>
  <si>
    <t>Zakup kuchenki gazowej i lodówki do świetlicy wiejskiej</t>
  </si>
  <si>
    <t xml:space="preserve">Montaż ławek i wiaty na boisku sportowym </t>
  </si>
  <si>
    <t>Zakup farb i malowanie szatni sportowej</t>
  </si>
  <si>
    <t>Gołaczów</t>
  </si>
  <si>
    <t>Remont zbiornika p.poż etap II</t>
  </si>
  <si>
    <t>Gołocin Pawlikowice</t>
  </si>
  <si>
    <t>Zakup wyposażenia do świetlicy</t>
  </si>
  <si>
    <t>Zakup sprzętu sportowego dla drużyny piłki siatkowej LZS Gołocin</t>
  </si>
  <si>
    <t>Wykonanie  tarasu przy świetlicy wiejskiej</t>
  </si>
  <si>
    <t>Groble</t>
  </si>
  <si>
    <t xml:space="preserve">Remont świetlicy wiejskiej </t>
  </si>
  <si>
    <t>Jaroszówka</t>
  </si>
  <si>
    <t>Remont elewacji zewnętrznej świetlicy</t>
  </si>
  <si>
    <t>Zakup kamienia na drogi gruntowe</t>
  </si>
  <si>
    <t>Jerzmanowice</t>
  </si>
  <si>
    <t>Remont zaplecza kuchennego przy świetlicy wiejskiej</t>
  </si>
  <si>
    <t>Konradówka Piotrowice</t>
  </si>
  <si>
    <t>Zakup wyposażenia placu zabaw</t>
  </si>
  <si>
    <t>Zakup pojemników do selektywnej zbiórki odpadów</t>
  </si>
  <si>
    <t>90003</t>
  </si>
  <si>
    <t>Zakup sprzętu sportowego dla młodzieży z Klubu Sportowego</t>
  </si>
  <si>
    <t>Wykonanie wiaty na cele organizacyjne mieszkańców wsi</t>
  </si>
  <si>
    <t xml:space="preserve">Krzywa </t>
  </si>
  <si>
    <t>Wymiana pokrycia dachu w świetlicy w Krzywej</t>
  </si>
  <si>
    <t>Zakup kosiarki samojezdnej  spalinowej</t>
  </si>
  <si>
    <t>Kolonia Kołłątaja</t>
  </si>
  <si>
    <t xml:space="preserve">Wyposażenie placu zabaw </t>
  </si>
  <si>
    <t>Zakup trawy na obsianie terenu pod plac zabaw</t>
  </si>
  <si>
    <t>Zakup elementów ogrodzenia</t>
  </si>
  <si>
    <t>Michów</t>
  </si>
  <si>
    <t>Wymiana desek na ławkach  oraz wymiana siatek w bramkach na stadionie</t>
  </si>
  <si>
    <t>Zakup i zabudowa nowych opraw oświetlenia drogowego</t>
  </si>
  <si>
    <t>Niedźwiedzice</t>
  </si>
  <si>
    <t>Zakup kosiarki</t>
  </si>
  <si>
    <t>Remont remizy strażackiej</t>
  </si>
  <si>
    <t>Osetnica</t>
  </si>
  <si>
    <t>Wykonanie chodnika przy świetlicy wiejskiej</t>
  </si>
  <si>
    <t>Montaż lamp oświetleniowych</t>
  </si>
  <si>
    <t>Zakup kruszywa na remonty dróg</t>
  </si>
  <si>
    <t>Zakup opału do ogrzewania świetlicy</t>
  </si>
  <si>
    <t>Remont szatni sportowej</t>
  </si>
  <si>
    <t>Zakup sprzętu i wyposażenia dla Klubu Sportowego Start Osetnica</t>
  </si>
  <si>
    <t>Okmiany</t>
  </si>
  <si>
    <t>Doposażenie zaplecza kuchennego w świetlicy</t>
  </si>
  <si>
    <t>Remont Szkoły Podstawowej w Okmianach</t>
  </si>
  <si>
    <t>Rokitki</t>
  </si>
  <si>
    <t>Wymiana bramek na boisku sportowym</t>
  </si>
  <si>
    <t>Zakup sprzętu sportowego</t>
  </si>
  <si>
    <t>Zakup wykładziny do Biblioteki</t>
  </si>
  <si>
    <t>Remont świetlicy</t>
  </si>
  <si>
    <t>Stary Łom</t>
  </si>
  <si>
    <t xml:space="preserve">Budowa zaplecza magazynowego w świetlicy - etap II </t>
  </si>
  <si>
    <t>Uzupełnienie zużytych elementów strojów zespołu "Słowiki"</t>
  </si>
  <si>
    <t>92108</t>
  </si>
  <si>
    <t>Zakup wyposażenia sportowego dla klubu LZS "Zryw" Stary Łom"</t>
  </si>
  <si>
    <t>Strupice</t>
  </si>
  <si>
    <t>Oczyszczenie dna stawu p.poż</t>
  </si>
  <si>
    <t>Odnowienie ścian w świetlicy wiejskiej</t>
  </si>
  <si>
    <t>Witków</t>
  </si>
  <si>
    <t>Zakup i instalacja punktu oświetleniowego</t>
  </si>
  <si>
    <t>Remont pomieszczenia przy remizie OSP</t>
  </si>
  <si>
    <t>Zakup wyposażenia do świetlicy wiejskiej</t>
  </si>
  <si>
    <t>Zamienice</t>
  </si>
  <si>
    <t>Uzupełnienie wyposażenia świetlicy wiejskiej</t>
  </si>
  <si>
    <t>Załącznik Nr 1 do Uchwały Rady Gminy Chojnów Nr XII/72/2011 z dnia 25 sierpnia 2011r.</t>
  </si>
  <si>
    <t>Załącznik Nr 2 do Uchwały Rady Gminy Chojnów Nr XII/72/2011 z dnia 25 sierpnia 2011r.</t>
  </si>
  <si>
    <t>Załącznik Nr 3 do Uchwały Rady Gminy Chojnów Nr XII/72/2011 z dnia 25 sierpnia 2011r.</t>
  </si>
  <si>
    <t>Załącznik Nr 4 do Uchwały Rady Gminy Chojnów Nr XII/72/2011 z dnia 25 sierpnia 2011r.</t>
  </si>
  <si>
    <t>Załącznik Nr 5 do Uchwały Rady Gminy Chojnów Nr XII/72/2011 z dnia 25 sierpnia 2011r.</t>
  </si>
  <si>
    <t>Załącznik Nr 6 do Uchwały Rady Gminy Chojnów Nr XII/72/2011 z dnia 25 sierpnia 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</si>
</sst>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_z_ł_-;\-* #,##0\ _z_ł_-;_-* &quot;-&quot;??\ _z_ł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b/>
      <sz val="12"/>
      <color indexed="8"/>
      <name val="Arial"/>
      <family val="0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justify" vertical="center" wrapText="1"/>
    </xf>
    <xf numFmtId="43" fontId="7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justify" vertical="center" wrapText="1"/>
    </xf>
    <xf numFmtId="43" fontId="4" fillId="0" borderId="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43" fontId="8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43" fontId="7" fillId="0" borderId="17" xfId="0" applyNumberFormat="1" applyFont="1" applyBorder="1" applyAlignment="1">
      <alignment/>
    </xf>
    <xf numFmtId="0" fontId="4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/>
    </xf>
    <xf numFmtId="43" fontId="7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43" fontId="7" fillId="0" borderId="18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43" fontId="7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justify" vertical="center" wrapText="1"/>
    </xf>
    <xf numFmtId="43" fontId="0" fillId="0" borderId="0" xfId="15" applyAlignment="1">
      <alignment/>
    </xf>
    <xf numFmtId="49" fontId="7" fillId="0" borderId="0" xfId="0" applyNumberFormat="1" applyFont="1" applyAlignment="1">
      <alignment horizontal="justify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justify" vertical="center" wrapText="1"/>
    </xf>
    <xf numFmtId="0" fontId="0" fillId="0" borderId="0" xfId="0" applyFill="1" applyAlignment="1">
      <alignment/>
    </xf>
    <xf numFmtId="43" fontId="1" fillId="0" borderId="0" xfId="15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168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9" fontId="14" fillId="0" borderId="2" xfId="0" applyNumberFormat="1" applyFont="1" applyFill="1" applyBorder="1" applyAlignment="1">
      <alignment vertical="center"/>
    </xf>
    <xf numFmtId="49" fontId="14" fillId="0" borderId="24" xfId="0" applyNumberFormat="1" applyFont="1" applyFill="1" applyBorder="1" applyAlignment="1">
      <alignment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vertical="center" wrapText="1"/>
    </xf>
    <xf numFmtId="168" fontId="9" fillId="0" borderId="24" xfId="15" applyNumberFormat="1" applyFont="1" applyFill="1" applyBorder="1" applyAlignment="1">
      <alignment vertical="center"/>
    </xf>
    <xf numFmtId="168" fontId="14" fillId="0" borderId="25" xfId="15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6" fillId="0" borderId="8" xfId="15" applyNumberFormat="1" applyFont="1" applyFill="1" applyBorder="1" applyAlignment="1">
      <alignment horizontal="justify" vertical="center" wrapText="1"/>
    </xf>
    <xf numFmtId="168" fontId="9" fillId="0" borderId="8" xfId="15" applyNumberFormat="1" applyFont="1" applyFill="1" applyBorder="1" applyAlignment="1">
      <alignment horizontal="center" vertical="center"/>
    </xf>
    <xf numFmtId="168" fontId="9" fillId="0" borderId="8" xfId="15" applyNumberFormat="1" applyFont="1" applyFill="1" applyBorder="1" applyAlignment="1">
      <alignment vertical="center"/>
    </xf>
    <xf numFmtId="168" fontId="14" fillId="0" borderId="26" xfId="15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horizontal="justify" vertical="center" wrapText="1"/>
    </xf>
    <xf numFmtId="49" fontId="16" fillId="0" borderId="8" xfId="0" applyNumberFormat="1" applyFont="1" applyFill="1" applyBorder="1" applyAlignment="1">
      <alignment horizontal="justify" vertical="center" wrapText="1"/>
    </xf>
    <xf numFmtId="49" fontId="14" fillId="0" borderId="3" xfId="15" applyNumberFormat="1" applyFont="1" applyFill="1" applyBorder="1" applyAlignment="1">
      <alignment horizontal="center" vertical="center"/>
    </xf>
    <xf numFmtId="49" fontId="14" fillId="0" borderId="8" xfId="15" applyNumberFormat="1" applyFont="1" applyFill="1" applyBorder="1" applyAlignment="1">
      <alignment horizontal="center" vertical="center"/>
    </xf>
    <xf numFmtId="49" fontId="1" fillId="0" borderId="8" xfId="15" applyNumberFormat="1" applyFont="1" applyFill="1" applyBorder="1" applyAlignment="1">
      <alignment horizontal="justify" vertical="center"/>
    </xf>
    <xf numFmtId="49" fontId="14" fillId="0" borderId="8" xfId="15" applyNumberFormat="1" applyFont="1" applyFill="1" applyBorder="1" applyAlignment="1">
      <alignment horizontal="justify" vertical="center"/>
    </xf>
    <xf numFmtId="49" fontId="14" fillId="0" borderId="8" xfId="0" applyNumberFormat="1" applyFont="1" applyFill="1" applyBorder="1" applyAlignment="1">
      <alignment vertical="center" wrapText="1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168" fontId="9" fillId="0" borderId="28" xfId="15" applyNumberFormat="1" applyFont="1" applyFill="1" applyBorder="1" applyAlignment="1">
      <alignment vertical="center"/>
    </xf>
    <xf numFmtId="168" fontId="14" fillId="0" borderId="29" xfId="15" applyNumberFormat="1" applyFont="1" applyFill="1" applyBorder="1" applyAlignment="1">
      <alignment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justify" vertical="center" wrapText="1"/>
    </xf>
    <xf numFmtId="168" fontId="9" fillId="0" borderId="31" xfId="15" applyNumberFormat="1" applyFont="1" applyFill="1" applyBorder="1" applyAlignment="1">
      <alignment vertical="center"/>
    </xf>
    <xf numFmtId="168" fontId="14" fillId="0" borderId="32" xfId="15" applyNumberFormat="1" applyFont="1" applyFill="1" applyBorder="1" applyAlignment="1">
      <alignment vertical="center"/>
    </xf>
    <xf numFmtId="43" fontId="9" fillId="0" borderId="8" xfId="15" applyNumberFormat="1" applyFont="1" applyFill="1" applyBorder="1" applyAlignment="1">
      <alignment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justify" vertical="center" wrapText="1"/>
    </xf>
    <xf numFmtId="168" fontId="9" fillId="0" borderId="34" xfId="15" applyNumberFormat="1" applyFont="1" applyFill="1" applyBorder="1" applyAlignment="1">
      <alignment vertical="center"/>
    </xf>
    <xf numFmtId="43" fontId="9" fillId="0" borderId="34" xfId="15" applyNumberFormat="1" applyFont="1" applyFill="1" applyBorder="1" applyAlignment="1">
      <alignment vertical="center"/>
    </xf>
    <xf numFmtId="168" fontId="14" fillId="0" borderId="36" xfId="15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horizontal="center" vertical="center"/>
    </xf>
    <xf numFmtId="43" fontId="9" fillId="0" borderId="8" xfId="15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6" fillId="0" borderId="13" xfId="15" applyNumberFormat="1" applyFont="1" applyFill="1" applyBorder="1" applyAlignment="1">
      <alignment horizontal="justify" vertical="center" wrapText="1"/>
    </xf>
    <xf numFmtId="43" fontId="9" fillId="0" borderId="13" xfId="15" applyFont="1" applyFill="1" applyBorder="1" applyAlignment="1">
      <alignment vertical="center"/>
    </xf>
    <xf numFmtId="168" fontId="9" fillId="0" borderId="13" xfId="15" applyNumberFormat="1" applyFont="1" applyFill="1" applyBorder="1" applyAlignment="1">
      <alignment vertical="center"/>
    </xf>
    <xf numFmtId="168" fontId="14" fillId="0" borderId="37" xfId="15" applyNumberFormat="1" applyFont="1" applyFill="1" applyBorder="1" applyAlignment="1">
      <alignment vertical="center"/>
    </xf>
    <xf numFmtId="43" fontId="9" fillId="0" borderId="28" xfId="15" applyFont="1" applyFill="1" applyBorder="1" applyAlignment="1">
      <alignment vertical="center"/>
    </xf>
    <xf numFmtId="49" fontId="14" fillId="0" borderId="27" xfId="15" applyNumberFormat="1" applyFont="1" applyFill="1" applyBorder="1" applyAlignment="1">
      <alignment horizontal="center" vertical="center"/>
    </xf>
    <xf numFmtId="49" fontId="14" fillId="0" borderId="28" xfId="15" applyNumberFormat="1" applyFont="1" applyFill="1" applyBorder="1" applyAlignment="1">
      <alignment horizontal="center" vertical="center"/>
    </xf>
    <xf numFmtId="49" fontId="14" fillId="0" borderId="28" xfId="15" applyNumberFormat="1" applyFont="1" applyFill="1" applyBorder="1" applyAlignment="1">
      <alignment horizontal="justify" vertical="center"/>
    </xf>
    <xf numFmtId="168" fontId="12" fillId="0" borderId="22" xfId="15" applyNumberFormat="1" applyFont="1" applyFill="1" applyBorder="1" applyAlignment="1">
      <alignment horizontal="center" vertical="center"/>
    </xf>
    <xf numFmtId="43" fontId="12" fillId="0" borderId="22" xfId="15" applyNumberFormat="1" applyFont="1" applyFill="1" applyBorder="1" applyAlignment="1">
      <alignment vertical="center"/>
    </xf>
    <xf numFmtId="168" fontId="12" fillId="0" borderId="22" xfId="15" applyNumberFormat="1" applyFont="1" applyFill="1" applyBorder="1" applyAlignment="1">
      <alignment vertical="center"/>
    </xf>
    <xf numFmtId="168" fontId="14" fillId="0" borderId="23" xfId="15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wrapText="1"/>
    </xf>
    <xf numFmtId="168" fontId="15" fillId="0" borderId="0" xfId="15" applyNumberFormat="1" applyFont="1" applyFill="1" applyAlignment="1">
      <alignment vertical="center"/>
    </xf>
    <xf numFmtId="168" fontId="9" fillId="0" borderId="0" xfId="15" applyNumberFormat="1" applyFont="1" applyFill="1" applyAlignment="1">
      <alignment vertical="center"/>
    </xf>
    <xf numFmtId="43" fontId="9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9" fontId="14" fillId="0" borderId="2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justify" vertical="center" wrapText="1"/>
    </xf>
    <xf numFmtId="168" fontId="17" fillId="0" borderId="24" xfId="15" applyNumberFormat="1" applyFont="1" applyFill="1" applyBorder="1" applyAlignment="1">
      <alignment horizontal="center" vertical="center" wrapText="1"/>
    </xf>
    <xf numFmtId="49" fontId="14" fillId="0" borderId="33" xfId="15" applyNumberFormat="1" applyFont="1" applyFill="1" applyBorder="1" applyAlignment="1">
      <alignment horizontal="center" vertical="center"/>
    </xf>
    <xf numFmtId="49" fontId="14" fillId="0" borderId="34" xfId="15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34" xfId="15" applyNumberFormat="1" applyFont="1" applyFill="1" applyBorder="1" applyAlignment="1">
      <alignment horizontal="justify" vertical="center"/>
    </xf>
    <xf numFmtId="43" fontId="9" fillId="0" borderId="34" xfId="15" applyFont="1" applyFill="1" applyBorder="1" applyAlignment="1">
      <alignment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20" fillId="2" borderId="38" xfId="0" applyFont="1" applyFill="1" applyBorder="1" applyAlignment="1">
      <alignment horizontal="center" vertical="center" wrapText="1"/>
    </xf>
    <xf numFmtId="49" fontId="20" fillId="2" borderId="38" xfId="0" applyFill="1" applyBorder="1" applyAlignment="1">
      <alignment horizontal="right" vertical="center" wrapText="1"/>
    </xf>
    <xf numFmtId="49" fontId="16" fillId="0" borderId="8" xfId="15" applyNumberFormat="1" applyFont="1" applyFill="1" applyBorder="1" applyAlignment="1">
      <alignment horizontal="justify" vertical="center" wrapText="1"/>
    </xf>
    <xf numFmtId="49" fontId="14" fillId="0" borderId="28" xfId="0" applyNumberFormat="1" applyFont="1" applyFill="1" applyBorder="1" applyAlignment="1">
      <alignment horizontal="justify" vertical="center" wrapText="1"/>
    </xf>
    <xf numFmtId="168" fontId="9" fillId="0" borderId="28" xfId="15" applyNumberFormat="1" applyFont="1" applyFill="1" applyBorder="1" applyAlignment="1">
      <alignment horizontal="center" vertical="center"/>
    </xf>
    <xf numFmtId="0" fontId="18" fillId="0" borderId="0" xfId="0" applyNumberFormat="1" applyFill="1" applyBorder="1" applyAlignment="1" applyProtection="1">
      <alignment horizontal="left"/>
      <protection locked="0"/>
    </xf>
    <xf numFmtId="49" fontId="19" fillId="3" borderId="38" xfId="0" applyAlignment="1">
      <alignment horizontal="center" vertical="center" wrapText="1"/>
    </xf>
    <xf numFmtId="49" fontId="22" fillId="3" borderId="38" xfId="0" applyAlignment="1">
      <alignment horizontal="right" vertical="center" wrapText="1"/>
    </xf>
    <xf numFmtId="49" fontId="23" fillId="3" borderId="39" xfId="0" applyFont="1" applyBorder="1" applyAlignment="1">
      <alignment horizontal="right" vertical="center" wrapText="1"/>
    </xf>
    <xf numFmtId="49" fontId="24" fillId="3" borderId="40" xfId="0" applyFont="1" applyAlignment="1">
      <alignment horizontal="center" vertical="center" wrapText="1"/>
    </xf>
    <xf numFmtId="49" fontId="20" fillId="3" borderId="40" xfId="0" applyFont="1" applyAlignment="1">
      <alignment horizontal="center" vertical="center" wrapText="1"/>
    </xf>
    <xf numFmtId="49" fontId="20" fillId="3" borderId="38" xfId="0" applyFont="1" applyAlignment="1">
      <alignment horizontal="center" vertical="center" wrapText="1"/>
    </xf>
    <xf numFmtId="49" fontId="22" fillId="3" borderId="38" xfId="0" applyAlignment="1">
      <alignment horizontal="justify" vertical="center" wrapText="1"/>
    </xf>
    <xf numFmtId="49" fontId="20" fillId="2" borderId="38" xfId="0" applyFont="1" applyFill="1" applyAlignment="1">
      <alignment horizontal="center" vertical="center" wrapText="1"/>
    </xf>
    <xf numFmtId="49" fontId="20" fillId="2" borderId="38" xfId="0" applyFill="1" applyAlignment="1">
      <alignment horizontal="justify" vertical="center" wrapText="1"/>
    </xf>
    <xf numFmtId="49" fontId="20" fillId="2" borderId="38" xfId="0" applyFill="1" applyAlignment="1">
      <alignment horizontal="right" vertical="center" wrapText="1"/>
    </xf>
    <xf numFmtId="49" fontId="24" fillId="4" borderId="38" xfId="0" applyFont="1" applyFill="1" applyAlignment="1">
      <alignment horizontal="center" vertical="center" wrapText="1"/>
    </xf>
    <xf numFmtId="49" fontId="22" fillId="4" borderId="38" xfId="0" applyFill="1" applyAlignment="1">
      <alignment horizontal="justify" vertical="center" wrapText="1"/>
    </xf>
    <xf numFmtId="49" fontId="22" fillId="4" borderId="38" xfId="0" applyFill="1" applyAlignment="1">
      <alignment horizontal="right" vertical="center" wrapText="1"/>
    </xf>
    <xf numFmtId="49" fontId="22" fillId="3" borderId="38" xfId="0" applyBorder="1" applyAlignment="1">
      <alignment horizontal="right" vertical="center" wrapText="1"/>
    </xf>
    <xf numFmtId="49" fontId="22" fillId="4" borderId="38" xfId="0" applyFill="1" applyBorder="1" applyAlignment="1">
      <alignment horizontal="right" vertical="center" wrapText="1"/>
    </xf>
    <xf numFmtId="49" fontId="22" fillId="3" borderId="41" xfId="0" applyBorder="1" applyAlignment="1">
      <alignment horizontal="right" vertical="center" wrapText="1"/>
    </xf>
    <xf numFmtId="49" fontId="20" fillId="3" borderId="38" xfId="0" applyFont="1" applyBorder="1" applyAlignment="1">
      <alignment horizontal="center" vertical="center" wrapText="1"/>
    </xf>
    <xf numFmtId="49" fontId="22" fillId="4" borderId="42" xfId="0" applyFill="1" applyBorder="1" applyAlignment="1">
      <alignment horizontal="center" vertical="center" wrapText="1"/>
    </xf>
    <xf numFmtId="49" fontId="22" fillId="4" borderId="43" xfId="0" applyFill="1" applyBorder="1" applyAlignment="1">
      <alignment horizontal="center" vertical="center" wrapText="1"/>
    </xf>
    <xf numFmtId="49" fontId="20" fillId="3" borderId="44" xfId="0" applyFont="1" applyBorder="1" applyAlignment="1">
      <alignment horizontal="center" vertical="center" wrapText="1"/>
    </xf>
    <xf numFmtId="49" fontId="22" fillId="3" borderId="41" xfId="0" applyBorder="1" applyAlignment="1">
      <alignment horizontal="left" vertical="center" wrapText="1"/>
    </xf>
    <xf numFmtId="49" fontId="22" fillId="3" borderId="41" xfId="0" applyFont="1" applyBorder="1" applyAlignment="1">
      <alignment horizontal="right" vertical="center" wrapText="1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45" xfId="0" applyNumberFormat="1" applyFont="1" applyFill="1" applyBorder="1" applyAlignment="1" applyProtection="1">
      <alignment horizontal="right"/>
      <protection locked="0"/>
    </xf>
    <xf numFmtId="43" fontId="1" fillId="0" borderId="39" xfId="15" applyFont="1" applyFill="1" applyBorder="1" applyAlignment="1" applyProtection="1">
      <alignment horizontal="left"/>
      <protection locked="0"/>
    </xf>
    <xf numFmtId="49" fontId="19" fillId="3" borderId="0" xfId="0" applyFont="1" applyBorder="1" applyAlignment="1">
      <alignment horizontal="right" vertical="center" wrapText="1"/>
    </xf>
    <xf numFmtId="49" fontId="19" fillId="3" borderId="46" xfId="0" applyFont="1" applyBorder="1" applyAlignment="1">
      <alignment horizontal="right" vertical="center" wrapText="1"/>
    </xf>
    <xf numFmtId="49" fontId="23" fillId="3" borderId="46" xfId="0" applyFont="1" applyBorder="1" applyAlignment="1">
      <alignment horizontal="right" vertical="center" wrapText="1"/>
    </xf>
    <xf numFmtId="49" fontId="20" fillId="3" borderId="41" xfId="0" applyFont="1" applyBorder="1" applyAlignment="1">
      <alignment horizontal="center" vertical="center" wrapText="1"/>
    </xf>
    <xf numFmtId="49" fontId="23" fillId="3" borderId="39" xfId="0" applyFont="1" applyBorder="1" applyAlignment="1">
      <alignment horizontal="right" vertical="center" wrapText="1"/>
    </xf>
    <xf numFmtId="49" fontId="19" fillId="3" borderId="43" xfId="0" applyBorder="1" applyAlignment="1">
      <alignment horizontal="center" vertical="center" wrapText="1"/>
    </xf>
    <xf numFmtId="49" fontId="24" fillId="4" borderId="38" xfId="0" applyFont="1" applyFill="1" applyBorder="1" applyAlignment="1">
      <alignment horizontal="center" vertical="center" wrapText="1"/>
    </xf>
    <xf numFmtId="49" fontId="20" fillId="2" borderId="38" xfId="0" applyFill="1" applyBorder="1" applyAlignment="1">
      <alignment horizontal="justify" vertical="center" wrapText="1"/>
    </xf>
    <xf numFmtId="49" fontId="22" fillId="4" borderId="38" xfId="0" applyFill="1" applyBorder="1" applyAlignment="1">
      <alignment horizontal="justify" vertical="center" wrapText="1"/>
    </xf>
    <xf numFmtId="49" fontId="22" fillId="3" borderId="38" xfId="0" applyBorder="1" applyAlignment="1">
      <alignment horizontal="justify" vertical="center" wrapText="1"/>
    </xf>
    <xf numFmtId="49" fontId="22" fillId="3" borderId="41" xfId="0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43" fontId="4" fillId="0" borderId="17" xfId="0" applyNumberFormat="1" applyFont="1" applyBorder="1" applyAlignment="1">
      <alignment vertical="center"/>
    </xf>
    <xf numFmtId="49" fontId="22" fillId="3" borderId="38" xfId="0" applyFont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43" fontId="0" fillId="0" borderId="0" xfId="15" applyAlignment="1">
      <alignment/>
    </xf>
    <xf numFmtId="43" fontId="8" fillId="5" borderId="45" xfId="15" applyFont="1" applyFill="1" applyBorder="1" applyAlignment="1">
      <alignment horizontal="center" vertical="center"/>
    </xf>
    <xf numFmtId="43" fontId="1" fillId="5" borderId="39" xfId="15" applyFont="1" applyFill="1" applyBorder="1" applyAlignment="1">
      <alignment horizontal="center" vertical="center" wrapText="1"/>
    </xf>
    <xf numFmtId="43" fontId="8" fillId="5" borderId="47" xfId="15" applyFont="1" applyFill="1" applyBorder="1" applyAlignment="1">
      <alignment horizontal="center" vertical="center"/>
    </xf>
    <xf numFmtId="43" fontId="8" fillId="5" borderId="47" xfId="15" applyFont="1" applyFill="1" applyBorder="1" applyAlignment="1">
      <alignment horizontal="center" vertical="center" wrapText="1"/>
    </xf>
    <xf numFmtId="43" fontId="8" fillId="5" borderId="48" xfId="15" applyFont="1" applyFill="1" applyBorder="1" applyAlignment="1">
      <alignment horizontal="center" vertical="center" wrapText="1"/>
    </xf>
    <xf numFmtId="43" fontId="0" fillId="0" borderId="0" xfId="15" applyBorder="1" applyAlignment="1">
      <alignment/>
    </xf>
    <xf numFmtId="49" fontId="0" fillId="0" borderId="16" xfId="15" applyNumberFormat="1" applyFont="1" applyBorder="1" applyAlignment="1">
      <alignment horizontal="center" vertical="center"/>
    </xf>
    <xf numFmtId="43" fontId="0" fillId="0" borderId="16" xfId="15" applyBorder="1" applyAlignment="1">
      <alignment vertical="center"/>
    </xf>
    <xf numFmtId="168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49" fontId="0" fillId="0" borderId="8" xfId="15" applyNumberFormat="1" applyFont="1" applyBorder="1" applyAlignment="1">
      <alignment horizontal="center" vertical="center"/>
    </xf>
    <xf numFmtId="49" fontId="0" fillId="0" borderId="8" xfId="15" applyNumberFormat="1" applyBorder="1" applyAlignment="1">
      <alignment horizontal="center" vertical="center"/>
    </xf>
    <xf numFmtId="43" fontId="0" fillId="0" borderId="8" xfId="15" applyBorder="1" applyAlignment="1">
      <alignment vertical="center"/>
    </xf>
    <xf numFmtId="49" fontId="0" fillId="0" borderId="13" xfId="15" applyNumberFormat="1" applyFont="1" applyBorder="1" applyAlignment="1">
      <alignment horizontal="center" vertical="center"/>
    </xf>
    <xf numFmtId="49" fontId="0" fillId="0" borderId="34" xfId="15" applyNumberFormat="1" applyFont="1" applyBorder="1" applyAlignment="1">
      <alignment horizontal="center" vertical="center"/>
    </xf>
    <xf numFmtId="49" fontId="0" fillId="0" borderId="49" xfId="15" applyNumberFormat="1" applyBorder="1" applyAlignment="1">
      <alignment horizontal="center" vertical="center"/>
    </xf>
    <xf numFmtId="43" fontId="0" fillId="0" borderId="49" xfId="15" applyBorder="1" applyAlignment="1">
      <alignment vertical="center"/>
    </xf>
    <xf numFmtId="43" fontId="5" fillId="5" borderId="50" xfId="15" applyFont="1" applyFill="1" applyBorder="1" applyAlignment="1">
      <alignment horizontal="center" vertical="center" wrapText="1"/>
    </xf>
    <xf numFmtId="43" fontId="0" fillId="0" borderId="51" xfId="15" applyBorder="1" applyAlignment="1">
      <alignment vertical="center"/>
    </xf>
    <xf numFmtId="49" fontId="0" fillId="0" borderId="51" xfId="15" applyNumberFormat="1" applyFont="1" applyBorder="1" applyAlignment="1">
      <alignment horizontal="center" vertical="center"/>
    </xf>
    <xf numFmtId="49" fontId="0" fillId="0" borderId="52" xfId="15" applyNumberFormat="1" applyFont="1" applyBorder="1" applyAlignment="1">
      <alignment horizontal="center" vertical="center"/>
    </xf>
    <xf numFmtId="43" fontId="0" fillId="0" borderId="34" xfId="15" applyBorder="1" applyAlignment="1">
      <alignment vertical="center"/>
    </xf>
    <xf numFmtId="43" fontId="5" fillId="5" borderId="10" xfId="15" applyFont="1" applyFill="1" applyBorder="1" applyAlignment="1">
      <alignment horizontal="center" vertical="center" wrapText="1"/>
    </xf>
    <xf numFmtId="43" fontId="0" fillId="0" borderId="31" xfId="15" applyBorder="1" applyAlignment="1">
      <alignment vertical="center"/>
    </xf>
    <xf numFmtId="49" fontId="0" fillId="0" borderId="34" xfId="15" applyNumberFormat="1" applyBorder="1" applyAlignment="1">
      <alignment horizontal="center" vertical="center"/>
    </xf>
    <xf numFmtId="43" fontId="0" fillId="0" borderId="53" xfId="15" applyBorder="1" applyAlignment="1">
      <alignment vertical="center"/>
    </xf>
    <xf numFmtId="49" fontId="0" fillId="0" borderId="52" xfId="15" applyNumberFormat="1" applyBorder="1" applyAlignment="1">
      <alignment horizontal="center" vertical="center"/>
    </xf>
    <xf numFmtId="43" fontId="0" fillId="0" borderId="52" xfId="15" applyBorder="1" applyAlignment="1">
      <alignment vertical="center"/>
    </xf>
    <xf numFmtId="49" fontId="0" fillId="0" borderId="49" xfId="15" applyNumberFormat="1" applyFont="1" applyBorder="1" applyAlignment="1">
      <alignment horizontal="center" vertical="center"/>
    </xf>
    <xf numFmtId="43" fontId="0" fillId="0" borderId="54" xfId="15" applyBorder="1" applyAlignment="1">
      <alignment vertical="center"/>
    </xf>
    <xf numFmtId="49" fontId="0" fillId="0" borderId="31" xfId="15" applyNumberFormat="1" applyFont="1" applyBorder="1" applyAlignment="1">
      <alignment horizontal="center" vertical="center"/>
    </xf>
    <xf numFmtId="49" fontId="0" fillId="0" borderId="31" xfId="15" applyNumberFormat="1" applyBorder="1" applyAlignment="1">
      <alignment horizontal="center" vertical="center"/>
    </xf>
    <xf numFmtId="43" fontId="5" fillId="5" borderId="55" xfId="15" applyFont="1" applyFill="1" applyBorder="1" applyAlignment="1">
      <alignment horizontal="center" vertical="center" wrapText="1"/>
    </xf>
    <xf numFmtId="43" fontId="0" fillId="0" borderId="56" xfId="15" applyBorder="1" applyAlignment="1">
      <alignment horizontal="center" vertical="center"/>
    </xf>
    <xf numFmtId="49" fontId="0" fillId="0" borderId="56" xfId="15" applyNumberFormat="1" applyFont="1" applyBorder="1" applyAlignment="1">
      <alignment horizontal="center" vertical="center"/>
    </xf>
    <xf numFmtId="49" fontId="0" fillId="0" borderId="56" xfId="15" applyNumberFormat="1" applyBorder="1" applyAlignment="1">
      <alignment horizontal="center" vertical="center"/>
    </xf>
    <xf numFmtId="43" fontId="0" fillId="0" borderId="56" xfId="15" applyBorder="1" applyAlignment="1">
      <alignment vertical="center"/>
    </xf>
    <xf numFmtId="43" fontId="0" fillId="0" borderId="57" xfId="15" applyBorder="1" applyAlignment="1">
      <alignment horizontal="center" vertical="center"/>
    </xf>
    <xf numFmtId="49" fontId="0" fillId="0" borderId="16" xfId="15" applyNumberFormat="1" applyBorder="1" applyAlignment="1">
      <alignment horizontal="center" vertical="center"/>
    </xf>
    <xf numFmtId="43" fontId="5" fillId="5" borderId="58" xfId="15" applyFont="1" applyFill="1" applyBorder="1" applyAlignment="1">
      <alignment horizontal="center" vertical="center" wrapText="1"/>
    </xf>
    <xf numFmtId="43" fontId="0" fillId="0" borderId="59" xfId="15" applyBorder="1" applyAlignment="1">
      <alignment vertical="center"/>
    </xf>
    <xf numFmtId="49" fontId="0" fillId="0" borderId="60" xfId="15" applyNumberFormat="1" applyFont="1" applyFill="1" applyBorder="1" applyAlignment="1">
      <alignment horizontal="center" vertical="center"/>
    </xf>
    <xf numFmtId="49" fontId="0" fillId="0" borderId="60" xfId="15" applyNumberFormat="1" applyFont="1" applyBorder="1" applyAlignment="1">
      <alignment horizontal="center" vertical="center"/>
    </xf>
    <xf numFmtId="49" fontId="0" fillId="0" borderId="60" xfId="15" applyNumberFormat="1" applyBorder="1" applyAlignment="1">
      <alignment horizontal="center" vertical="center"/>
    </xf>
    <xf numFmtId="43" fontId="0" fillId="0" borderId="60" xfId="15" applyBorder="1" applyAlignment="1">
      <alignment vertical="center"/>
    </xf>
    <xf numFmtId="43" fontId="0" fillId="0" borderId="61" xfId="15" applyFont="1" applyBorder="1" applyAlignment="1">
      <alignment vertical="center"/>
    </xf>
    <xf numFmtId="43" fontId="0" fillId="0" borderId="51" xfId="15" applyBorder="1" applyAlignment="1">
      <alignment horizontal="center" vertical="center"/>
    </xf>
    <xf numFmtId="49" fontId="0" fillId="0" borderId="52" xfId="15" applyNumberFormat="1" applyFont="1" applyFill="1" applyBorder="1" applyAlignment="1">
      <alignment horizontal="center" vertical="center"/>
    </xf>
    <xf numFmtId="43" fontId="7" fillId="0" borderId="62" xfId="15" applyFont="1" applyBorder="1" applyAlignment="1">
      <alignment horizontal="center" vertical="center"/>
    </xf>
    <xf numFmtId="49" fontId="0" fillId="0" borderId="51" xfId="15" applyNumberFormat="1" applyBorder="1" applyAlignment="1">
      <alignment horizontal="center" vertical="center"/>
    </xf>
    <xf numFmtId="49" fontId="0" fillId="0" borderId="13" xfId="15" applyNumberFormat="1" applyBorder="1" applyAlignment="1">
      <alignment horizontal="center" vertical="center"/>
    </xf>
    <xf numFmtId="43" fontId="0" fillId="0" borderId="13" xfId="15" applyFont="1" applyBorder="1" applyAlignment="1">
      <alignment vertical="center"/>
    </xf>
    <xf numFmtId="43" fontId="0" fillId="0" borderId="13" xfId="15" applyBorder="1" applyAlignment="1">
      <alignment vertical="center"/>
    </xf>
    <xf numFmtId="49" fontId="0" fillId="0" borderId="12" xfId="15" applyNumberFormat="1" applyFont="1" applyBorder="1" applyAlignment="1">
      <alignment horizontal="center" vertical="center"/>
    </xf>
    <xf numFmtId="43" fontId="0" fillId="0" borderId="12" xfId="15" applyBorder="1" applyAlignment="1">
      <alignment vertical="center"/>
    </xf>
    <xf numFmtId="49" fontId="0" fillId="0" borderId="8" xfId="15" applyNumberFormat="1" applyFont="1" applyFill="1" applyBorder="1" applyAlignment="1">
      <alignment horizontal="center" vertical="center"/>
    </xf>
    <xf numFmtId="49" fontId="0" fillId="0" borderId="52" xfId="15" applyNumberFormat="1" applyFont="1" applyBorder="1" applyAlignment="1">
      <alignment horizontal="center" vertical="center"/>
    </xf>
    <xf numFmtId="49" fontId="0" fillId="0" borderId="49" xfId="15" applyNumberFormat="1" applyFont="1" applyFill="1" applyBorder="1" applyAlignment="1">
      <alignment horizontal="center" vertical="center"/>
    </xf>
    <xf numFmtId="49" fontId="0" fillId="0" borderId="52" xfId="15" applyNumberFormat="1" applyFont="1" applyFill="1" applyBorder="1" applyAlignment="1">
      <alignment horizontal="justify" vertical="center"/>
    </xf>
    <xf numFmtId="43" fontId="0" fillId="0" borderId="52" xfId="15" applyFill="1" applyBorder="1" applyAlignment="1">
      <alignment vertical="center"/>
    </xf>
    <xf numFmtId="49" fontId="0" fillId="0" borderId="12" xfId="15" applyNumberFormat="1" applyBorder="1" applyAlignment="1">
      <alignment horizontal="center" vertical="center"/>
    </xf>
    <xf numFmtId="49" fontId="0" fillId="0" borderId="8" xfId="15" applyNumberFormat="1" applyFill="1" applyBorder="1" applyAlignment="1">
      <alignment horizontal="center" vertical="center"/>
    </xf>
    <xf numFmtId="43" fontId="0" fillId="0" borderId="8" xfId="15" applyFill="1" applyBorder="1" applyAlignment="1">
      <alignment vertical="center"/>
    </xf>
    <xf numFmtId="43" fontId="0" fillId="0" borderId="57" xfId="15" applyBorder="1" applyAlignment="1">
      <alignment vertical="center"/>
    </xf>
    <xf numFmtId="43" fontId="5" fillId="0" borderId="5" xfId="15" applyFont="1" applyBorder="1" applyAlignment="1">
      <alignment horizontal="center" vertical="center" wrapText="1"/>
    </xf>
    <xf numFmtId="43" fontId="1" fillId="0" borderId="6" xfId="15" applyFont="1" applyBorder="1" applyAlignment="1">
      <alignment vertical="center"/>
    </xf>
    <xf numFmtId="49" fontId="0" fillId="0" borderId="63" xfId="15" applyNumberFormat="1" applyBorder="1" applyAlignment="1">
      <alignment horizontal="justify" vertical="center"/>
    </xf>
    <xf numFmtId="49" fontId="0" fillId="0" borderId="64" xfId="15" applyNumberFormat="1" applyBorder="1" applyAlignment="1">
      <alignment horizontal="justify" vertical="center"/>
    </xf>
    <xf numFmtId="43" fontId="1" fillId="0" borderId="5" xfId="15" applyNumberFormat="1" applyFont="1" applyBorder="1" applyAlignment="1">
      <alignment horizontal="justify" vertical="center"/>
    </xf>
    <xf numFmtId="43" fontId="1" fillId="0" borderId="6" xfId="15" applyNumberFormat="1" applyFont="1" applyBorder="1" applyAlignment="1">
      <alignment horizontal="justify" vertical="center"/>
    </xf>
    <xf numFmtId="43" fontId="0" fillId="0" borderId="65" xfId="15" applyBorder="1" applyAlignment="1">
      <alignment vertical="center"/>
    </xf>
    <xf numFmtId="43" fontId="1" fillId="0" borderId="66" xfId="15" applyFont="1" applyBorder="1" applyAlignment="1">
      <alignment vertical="center"/>
    </xf>
    <xf numFmtId="43" fontId="0" fillId="0" borderId="0" xfId="15" applyBorder="1" applyAlignment="1">
      <alignment/>
    </xf>
    <xf numFmtId="49" fontId="0" fillId="0" borderId="16" xfId="15" applyNumberFormat="1" applyFont="1" applyFill="1" applyBorder="1" applyAlignment="1">
      <alignment horizontal="justify" vertical="center"/>
    </xf>
    <xf numFmtId="49" fontId="0" fillId="0" borderId="8" xfId="15" applyNumberFormat="1" applyFont="1" applyFill="1" applyBorder="1" applyAlignment="1">
      <alignment horizontal="justify" vertical="center"/>
    </xf>
    <xf numFmtId="49" fontId="0" fillId="0" borderId="49" xfId="15" applyNumberFormat="1" applyFont="1" applyFill="1" applyBorder="1" applyAlignment="1">
      <alignment horizontal="justify" vertical="center"/>
    </xf>
    <xf numFmtId="49" fontId="0" fillId="0" borderId="34" xfId="15" applyNumberFormat="1" applyFont="1" applyFill="1" applyBorder="1" applyAlignment="1">
      <alignment horizontal="justify" vertical="center"/>
    </xf>
    <xf numFmtId="49" fontId="0" fillId="0" borderId="31" xfId="15" applyNumberFormat="1" applyFont="1" applyFill="1" applyBorder="1" applyAlignment="1">
      <alignment horizontal="justify" vertical="center"/>
    </xf>
    <xf numFmtId="49" fontId="0" fillId="0" borderId="56" xfId="15" applyNumberFormat="1" applyFont="1" applyFill="1" applyBorder="1" applyAlignment="1">
      <alignment horizontal="justify" vertical="center"/>
    </xf>
    <xf numFmtId="49" fontId="0" fillId="0" borderId="60" xfId="15" applyNumberFormat="1" applyFont="1" applyFill="1" applyBorder="1" applyAlignment="1">
      <alignment horizontal="justify" vertical="center"/>
    </xf>
    <xf numFmtId="49" fontId="0" fillId="0" borderId="51" xfId="15" applyNumberFormat="1" applyFont="1" applyFill="1" applyBorder="1" applyAlignment="1">
      <alignment horizontal="justify" vertical="center"/>
    </xf>
    <xf numFmtId="49" fontId="0" fillId="0" borderId="13" xfId="15" applyNumberFormat="1" applyFont="1" applyFill="1" applyBorder="1" applyAlignment="1">
      <alignment horizontal="justify" vertical="center"/>
    </xf>
    <xf numFmtId="49" fontId="0" fillId="0" borderId="12" xfId="15" applyNumberFormat="1" applyFont="1" applyFill="1" applyBorder="1" applyAlignment="1">
      <alignment horizontal="justify" vertical="center"/>
    </xf>
    <xf numFmtId="43" fontId="0" fillId="0" borderId="49" xfId="15" applyFont="1" applyFill="1" applyBorder="1" applyAlignment="1">
      <alignment/>
    </xf>
    <xf numFmtId="49" fontId="23" fillId="3" borderId="45" xfId="0" applyFont="1" applyBorder="1" applyAlignment="1">
      <alignment horizontal="right" vertical="center" wrapText="1"/>
    </xf>
    <xf numFmtId="49" fontId="0" fillId="3" borderId="0" xfId="0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3" borderId="0" xfId="0" applyBorder="1" applyAlignment="1">
      <alignment horizontal="center" vertical="center" wrapText="1"/>
    </xf>
    <xf numFmtId="49" fontId="20" fillId="3" borderId="67" xfId="0" applyFont="1" applyBorder="1" applyAlignment="1">
      <alignment horizontal="center" vertical="center" wrapText="1"/>
    </xf>
    <xf numFmtId="49" fontId="20" fillId="3" borderId="38" xfId="0" applyFont="1" applyBorder="1" applyAlignment="1">
      <alignment horizontal="center" vertical="center" wrapText="1"/>
    </xf>
    <xf numFmtId="49" fontId="22" fillId="3" borderId="38" xfId="0" applyBorder="1" applyAlignment="1">
      <alignment horizontal="right" vertical="center" wrapText="1"/>
    </xf>
    <xf numFmtId="49" fontId="22" fillId="3" borderId="68" xfId="0" applyBorder="1" applyAlignment="1">
      <alignment horizontal="right" vertical="center" wrapText="1"/>
    </xf>
    <xf numFmtId="49" fontId="24" fillId="3" borderId="67" xfId="0" applyFont="1" applyBorder="1" applyAlignment="1">
      <alignment horizontal="center" vertical="center" wrapText="1"/>
    </xf>
    <xf numFmtId="49" fontId="24" fillId="3" borderId="38" xfId="0" applyFont="1" applyBorder="1" applyAlignment="1">
      <alignment horizontal="center" vertical="center" wrapText="1"/>
    </xf>
    <xf numFmtId="49" fontId="20" fillId="4" borderId="38" xfId="0" applyFont="1" applyFill="1" applyBorder="1" applyAlignment="1">
      <alignment horizontal="center" vertical="center" wrapText="1"/>
    </xf>
    <xf numFmtId="49" fontId="22" fillId="3" borderId="38" xfId="0" applyAlignment="1">
      <alignment horizontal="right" vertical="center" wrapText="1"/>
    </xf>
    <xf numFmtId="49" fontId="22" fillId="4" borderId="43" xfId="0" applyFill="1" applyBorder="1" applyAlignment="1">
      <alignment horizontal="center" vertical="center" wrapText="1"/>
    </xf>
    <xf numFmtId="49" fontId="22" fillId="4" borderId="69" xfId="0" applyFill="1" applyBorder="1" applyAlignment="1">
      <alignment horizontal="center" vertical="center" wrapText="1"/>
    </xf>
    <xf numFmtId="49" fontId="21" fillId="3" borderId="70" xfId="0" applyBorder="1" applyAlignment="1">
      <alignment horizontal="center" vertical="center" wrapText="1"/>
    </xf>
    <xf numFmtId="0" fontId="18" fillId="0" borderId="0" xfId="0" applyNumberFormat="1" applyFill="1" applyBorder="1" applyAlignment="1" applyProtection="1">
      <alignment horizontal="left"/>
      <protection locked="0"/>
    </xf>
    <xf numFmtId="49" fontId="19" fillId="3" borderId="45" xfId="0" applyFont="1" applyBorder="1" applyAlignment="1">
      <alignment horizontal="right" vertical="center" wrapText="1"/>
    </xf>
    <xf numFmtId="49" fontId="19" fillId="3" borderId="39" xfId="0" applyFont="1" applyBorder="1" applyAlignment="1">
      <alignment horizontal="right" vertical="center" wrapText="1"/>
    </xf>
    <xf numFmtId="49" fontId="23" fillId="3" borderId="39" xfId="0" applyFont="1" applyBorder="1" applyAlignment="1">
      <alignment horizontal="right" vertical="center" wrapText="1"/>
    </xf>
    <xf numFmtId="49" fontId="23" fillId="3" borderId="71" xfId="0" applyFont="1" applyBorder="1" applyAlignment="1">
      <alignment horizontal="right" vertical="center" wrapText="1"/>
    </xf>
    <xf numFmtId="49" fontId="0" fillId="3" borderId="0" xfId="0" applyAlignment="1">
      <alignment horizontal="right" vertical="center" wrapText="1"/>
    </xf>
    <xf numFmtId="49" fontId="20" fillId="3" borderId="40" xfId="0" applyFont="1" applyAlignment="1">
      <alignment horizontal="center" vertical="center" wrapText="1"/>
    </xf>
    <xf numFmtId="49" fontId="24" fillId="3" borderId="72" xfId="0" applyFont="1" applyBorder="1" applyAlignment="1">
      <alignment horizontal="center" vertical="center" wrapText="1"/>
    </xf>
    <xf numFmtId="49" fontId="20" fillId="2" borderId="38" xfId="0" applyFont="1" applyFill="1" applyAlignment="1">
      <alignment horizontal="center" vertical="center" wrapText="1"/>
    </xf>
    <xf numFmtId="49" fontId="20" fillId="2" borderId="38" xfId="0" applyFill="1" applyAlignment="1">
      <alignment horizontal="right" vertical="center" wrapText="1"/>
    </xf>
    <xf numFmtId="49" fontId="20" fillId="4" borderId="38" xfId="0" applyFont="1" applyFill="1" applyAlignment="1">
      <alignment horizontal="center" vertical="center" wrapText="1"/>
    </xf>
    <xf numFmtId="49" fontId="22" fillId="4" borderId="38" xfId="0" applyFill="1" applyAlignment="1">
      <alignment horizontal="right" vertical="center" wrapText="1"/>
    </xf>
    <xf numFmtId="49" fontId="22" fillId="3" borderId="41" xfId="0" applyFont="1" applyBorder="1" applyAlignment="1">
      <alignment horizontal="center" vertical="center" wrapText="1"/>
    </xf>
    <xf numFmtId="49" fontId="22" fillId="3" borderId="73" xfId="0" applyBorder="1" applyAlignment="1">
      <alignment horizontal="center" vertical="center" wrapText="1"/>
    </xf>
    <xf numFmtId="43" fontId="1" fillId="0" borderId="39" xfId="15" applyFont="1" applyFill="1" applyBorder="1" applyAlignment="1" applyProtection="1">
      <alignment horizontal="center"/>
      <protection locked="0"/>
    </xf>
    <xf numFmtId="43" fontId="1" fillId="0" borderId="71" xfId="15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right"/>
      <protection locked="0"/>
    </xf>
    <xf numFmtId="49" fontId="19" fillId="3" borderId="38" xfId="0" applyAlignment="1">
      <alignment horizontal="center" vertical="center" wrapText="1"/>
    </xf>
    <xf numFmtId="49" fontId="24" fillId="3" borderId="74" xfId="0" applyFont="1" applyBorder="1" applyAlignment="1">
      <alignment horizontal="center" vertical="center" wrapText="1"/>
    </xf>
    <xf numFmtId="49" fontId="23" fillId="3" borderId="39" xfId="0" applyFont="1" applyBorder="1" applyAlignment="1">
      <alignment horizontal="right" vertical="center" wrapText="1"/>
    </xf>
    <xf numFmtId="49" fontId="23" fillId="3" borderId="71" xfId="0" applyFont="1" applyBorder="1" applyAlignment="1">
      <alignment horizontal="right" vertical="center" wrapText="1"/>
    </xf>
    <xf numFmtId="49" fontId="20" fillId="3" borderId="44" xfId="0" applyFont="1" applyBorder="1" applyAlignment="1">
      <alignment horizontal="center" vertical="center" wrapText="1"/>
    </xf>
    <xf numFmtId="49" fontId="20" fillId="3" borderId="41" xfId="0" applyFont="1" applyBorder="1" applyAlignment="1">
      <alignment horizontal="center" vertical="center" wrapText="1"/>
    </xf>
    <xf numFmtId="49" fontId="22" fillId="3" borderId="41" xfId="0" applyBorder="1" applyAlignment="1">
      <alignment horizontal="right" vertical="center" wrapText="1"/>
    </xf>
    <xf numFmtId="49" fontId="22" fillId="3" borderId="73" xfId="0" applyBorder="1" applyAlignment="1">
      <alignment horizontal="right" vertical="center" wrapText="1"/>
    </xf>
    <xf numFmtId="49" fontId="22" fillId="4" borderId="38" xfId="0" applyFill="1" applyBorder="1" applyAlignment="1">
      <alignment horizontal="right" vertical="center" wrapText="1"/>
    </xf>
    <xf numFmtId="49" fontId="22" fillId="4" borderId="68" xfId="0" applyFill="1" applyBorder="1" applyAlignment="1">
      <alignment horizontal="right" vertical="center" wrapText="1"/>
    </xf>
    <xf numFmtId="49" fontId="20" fillId="2" borderId="67" xfId="0" applyFont="1" applyFill="1" applyBorder="1" applyAlignment="1">
      <alignment horizontal="center" vertical="center" wrapText="1"/>
    </xf>
    <xf numFmtId="49" fontId="20" fillId="2" borderId="38" xfId="0" applyFont="1" applyFill="1" applyBorder="1" applyAlignment="1">
      <alignment horizontal="center" vertical="center" wrapText="1"/>
    </xf>
    <xf numFmtId="49" fontId="20" fillId="2" borderId="38" xfId="0" applyFill="1" applyBorder="1" applyAlignment="1">
      <alignment horizontal="right" vertical="center" wrapText="1"/>
    </xf>
    <xf numFmtId="49" fontId="20" fillId="2" borderId="68" xfId="0" applyFill="1" applyBorder="1" applyAlignment="1">
      <alignment horizontal="right" vertical="center" wrapText="1"/>
    </xf>
    <xf numFmtId="49" fontId="19" fillId="3" borderId="42" xfId="0" applyBorder="1" applyAlignment="1">
      <alignment horizontal="center" vertical="center" wrapText="1"/>
    </xf>
    <xf numFmtId="49" fontId="19" fillId="3" borderId="43" xfId="0" applyBorder="1" applyAlignment="1">
      <alignment horizontal="center" vertical="center" wrapText="1"/>
    </xf>
    <xf numFmtId="49" fontId="19" fillId="3" borderId="69" xfId="0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 vertical="center"/>
    </xf>
    <xf numFmtId="43" fontId="1" fillId="0" borderId="0" xfId="15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justify" vertical="center" wrapText="1"/>
    </xf>
    <xf numFmtId="49" fontId="16" fillId="0" borderId="31" xfId="0" applyNumberFormat="1" applyFont="1" applyFill="1" applyBorder="1" applyAlignment="1">
      <alignment horizontal="justify" vertical="center" wrapText="1"/>
    </xf>
    <xf numFmtId="49" fontId="16" fillId="0" borderId="34" xfId="0" applyNumberFormat="1" applyFont="1" applyFill="1" applyBorder="1" applyAlignment="1">
      <alignment horizontal="justify" vertical="center" wrapText="1"/>
    </xf>
    <xf numFmtId="168" fontId="9" fillId="0" borderId="13" xfId="15" applyNumberFormat="1" applyFont="1" applyFill="1" applyBorder="1" applyAlignment="1">
      <alignment horizontal="center" vertical="center"/>
    </xf>
    <xf numFmtId="168" fontId="9" fillId="0" borderId="31" xfId="15" applyNumberFormat="1" applyFont="1" applyFill="1" applyBorder="1" applyAlignment="1">
      <alignment horizontal="center" vertical="center"/>
    </xf>
    <xf numFmtId="168" fontId="9" fillId="0" borderId="34" xfId="15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43" fontId="5" fillId="0" borderId="28" xfId="15" applyFont="1" applyBorder="1" applyAlignment="1">
      <alignment horizontal="center" vertical="center"/>
    </xf>
    <xf numFmtId="43" fontId="5" fillId="0" borderId="29" xfId="15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3" fontId="5" fillId="0" borderId="22" xfId="15" applyFont="1" applyBorder="1" applyAlignment="1">
      <alignment horizontal="center" vertical="center"/>
    </xf>
    <xf numFmtId="43" fontId="5" fillId="0" borderId="23" xfId="15" applyFont="1" applyBorder="1" applyAlignment="1">
      <alignment horizontal="center" vertical="center"/>
    </xf>
    <xf numFmtId="43" fontId="4" fillId="0" borderId="28" xfId="15" applyFont="1" applyBorder="1" applyAlignment="1">
      <alignment horizontal="center" vertical="center"/>
    </xf>
    <xf numFmtId="43" fontId="4" fillId="0" borderId="29" xfId="15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43" fontId="4" fillId="0" borderId="8" xfId="15" applyFont="1" applyBorder="1" applyAlignment="1">
      <alignment horizontal="center" vertical="center"/>
    </xf>
    <xf numFmtId="43" fontId="4" fillId="0" borderId="26" xfId="15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4" fillId="0" borderId="75" xfId="15" applyFont="1" applyBorder="1" applyAlignment="1">
      <alignment horizontal="center" vertical="center"/>
    </xf>
    <xf numFmtId="43" fontId="4" fillId="0" borderId="76" xfId="15" applyFont="1" applyBorder="1" applyAlignment="1">
      <alignment horizontal="center" vertical="center"/>
    </xf>
    <xf numFmtId="43" fontId="4" fillId="0" borderId="77" xfId="15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3" fontId="3" fillId="0" borderId="0" xfId="15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43" fontId="4" fillId="0" borderId="24" xfId="15" applyFont="1" applyBorder="1" applyAlignment="1">
      <alignment horizontal="center" vertical="center"/>
    </xf>
    <xf numFmtId="43" fontId="4" fillId="0" borderId="25" xfId="15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43" fontId="5" fillId="5" borderId="50" xfId="15" applyFont="1" applyFill="1" applyBorder="1" applyAlignment="1">
      <alignment horizontal="center" vertical="center" wrapText="1"/>
    </xf>
    <xf numFmtId="43" fontId="5" fillId="5" borderId="10" xfId="15" applyFont="1" applyFill="1" applyBorder="1" applyAlignment="1">
      <alignment horizontal="center" vertical="center" wrapText="1"/>
    </xf>
    <xf numFmtId="43" fontId="5" fillId="5" borderId="79" xfId="15" applyFont="1" applyFill="1" applyBorder="1" applyAlignment="1">
      <alignment horizontal="center" vertical="center" wrapText="1"/>
    </xf>
    <xf numFmtId="43" fontId="0" fillId="0" borderId="51" xfId="15" applyBorder="1" applyAlignment="1">
      <alignment vertical="center"/>
    </xf>
    <xf numFmtId="43" fontId="0" fillId="0" borderId="31" xfId="15" applyBorder="1" applyAlignment="1">
      <alignment vertical="center"/>
    </xf>
    <xf numFmtId="43" fontId="0" fillId="0" borderId="80" xfId="15" applyBorder="1" applyAlignment="1">
      <alignment vertical="center"/>
    </xf>
    <xf numFmtId="43" fontId="0" fillId="0" borderId="62" xfId="15" applyBorder="1" applyAlignment="1">
      <alignment vertical="center"/>
    </xf>
    <xf numFmtId="43" fontId="0" fillId="0" borderId="53" xfId="15" applyBorder="1" applyAlignment="1">
      <alignment vertical="center"/>
    </xf>
    <xf numFmtId="43" fontId="0" fillId="0" borderId="81" xfId="15" applyBorder="1" applyAlignment="1">
      <alignment vertical="center"/>
    </xf>
    <xf numFmtId="43" fontId="0" fillId="0" borderId="51" xfId="15" applyBorder="1" applyAlignment="1">
      <alignment horizontal="center" vertical="center"/>
    </xf>
    <xf numFmtId="43" fontId="0" fillId="0" borderId="31" xfId="15" applyBorder="1" applyAlignment="1">
      <alignment horizontal="center" vertical="center"/>
    </xf>
    <xf numFmtId="43" fontId="0" fillId="0" borderId="80" xfId="15" applyBorder="1" applyAlignment="1">
      <alignment horizontal="center" vertical="center"/>
    </xf>
    <xf numFmtId="43" fontId="0" fillId="0" borderId="62" xfId="15" applyBorder="1" applyAlignment="1">
      <alignment horizontal="center" vertical="center"/>
    </xf>
    <xf numFmtId="43" fontId="0" fillId="0" borderId="53" xfId="15" applyBorder="1" applyAlignment="1">
      <alignment horizontal="center" vertical="center"/>
    </xf>
    <xf numFmtId="43" fontId="0" fillId="0" borderId="81" xfId="15" applyBorder="1" applyAlignment="1">
      <alignment horizontal="center" vertical="center"/>
    </xf>
    <xf numFmtId="43" fontId="0" fillId="0" borderId="62" xfId="15" applyNumberFormat="1" applyBorder="1" applyAlignment="1">
      <alignment vertical="center"/>
    </xf>
    <xf numFmtId="43" fontId="0" fillId="0" borderId="53" xfId="15" applyNumberFormat="1" applyBorder="1" applyAlignment="1">
      <alignment vertical="center"/>
    </xf>
    <xf numFmtId="43" fontId="5" fillId="5" borderId="15" xfId="15" applyFont="1" applyFill="1" applyBorder="1" applyAlignment="1">
      <alignment horizontal="center" vertical="center" wrapText="1"/>
    </xf>
    <xf numFmtId="43" fontId="5" fillId="5" borderId="82" xfId="15" applyFont="1" applyFill="1" applyBorder="1" applyAlignment="1">
      <alignment horizontal="center" vertical="center" wrapText="1"/>
    </xf>
    <xf numFmtId="43" fontId="0" fillId="0" borderId="16" xfId="15" applyBorder="1" applyAlignment="1">
      <alignment horizontal="center" vertical="center"/>
    </xf>
    <xf numFmtId="43" fontId="0" fillId="0" borderId="49" xfId="15" applyBorder="1" applyAlignment="1">
      <alignment horizontal="center" vertical="center"/>
    </xf>
    <xf numFmtId="43" fontId="0" fillId="0" borderId="17" xfId="15" applyBorder="1" applyAlignment="1">
      <alignment horizontal="center" vertical="center"/>
    </xf>
    <xf numFmtId="43" fontId="0" fillId="0" borderId="83" xfId="15" applyBorder="1" applyAlignment="1">
      <alignment horizontal="center" vertical="center"/>
    </xf>
    <xf numFmtId="43" fontId="5" fillId="5" borderId="84" xfId="15" applyFont="1" applyFill="1" applyBorder="1" applyAlignment="1">
      <alignment horizontal="center" vertical="center" wrapText="1"/>
    </xf>
    <xf numFmtId="43" fontId="5" fillId="5" borderId="7" xfId="15" applyFont="1" applyFill="1" applyBorder="1" applyAlignment="1">
      <alignment horizontal="center" vertical="center" wrapText="1"/>
    </xf>
    <xf numFmtId="43" fontId="0" fillId="0" borderId="52" xfId="15" applyBorder="1" applyAlignment="1">
      <alignment horizontal="center" vertical="center"/>
    </xf>
    <xf numFmtId="43" fontId="0" fillId="0" borderId="8" xfId="15" applyBorder="1" applyAlignment="1">
      <alignment horizontal="center" vertical="center"/>
    </xf>
    <xf numFmtId="43" fontId="0" fillId="0" borderId="85" xfId="15" applyBorder="1" applyAlignment="1">
      <alignment vertical="center"/>
    </xf>
    <xf numFmtId="43" fontId="0" fillId="0" borderId="9" xfId="15" applyBorder="1" applyAlignment="1">
      <alignment vertical="center"/>
    </xf>
    <xf numFmtId="43" fontId="0" fillId="0" borderId="83" xfId="15" applyBorder="1" applyAlignment="1">
      <alignment vertical="center"/>
    </xf>
    <xf numFmtId="43" fontId="5" fillId="5" borderId="20" xfId="15" applyFont="1" applyFill="1" applyBorder="1" applyAlignment="1">
      <alignment horizontal="center" vertical="center" wrapText="1"/>
    </xf>
    <xf numFmtId="43" fontId="0" fillId="0" borderId="13" xfId="15" applyBorder="1" applyAlignment="1">
      <alignment horizontal="center" vertical="center"/>
    </xf>
    <xf numFmtId="43" fontId="0" fillId="0" borderId="86" xfId="15" applyBorder="1" applyAlignment="1">
      <alignment vertical="center"/>
    </xf>
    <xf numFmtId="43" fontId="5" fillId="5" borderId="87" xfId="15" applyFont="1" applyFill="1" applyBorder="1" applyAlignment="1">
      <alignment horizontal="center" vertical="center" wrapText="1"/>
    </xf>
    <xf numFmtId="43" fontId="5" fillId="5" borderId="11" xfId="15" applyFont="1" applyFill="1" applyBorder="1" applyAlignment="1">
      <alignment horizontal="center" vertical="center" wrapText="1"/>
    </xf>
    <xf numFmtId="43" fontId="0" fillId="0" borderId="34" xfId="15" applyBorder="1" applyAlignment="1">
      <alignment horizontal="center" vertical="center"/>
    </xf>
    <xf numFmtId="43" fontId="0" fillId="0" borderId="12" xfId="15" applyBorder="1" applyAlignment="1">
      <alignment horizontal="center" vertical="center"/>
    </xf>
    <xf numFmtId="43" fontId="0" fillId="0" borderId="85" xfId="15" applyBorder="1" applyAlignment="1">
      <alignment horizontal="center" vertical="center"/>
    </xf>
    <xf numFmtId="43" fontId="0" fillId="0" borderId="35" xfId="15" applyBorder="1" applyAlignment="1">
      <alignment horizontal="center" vertical="center"/>
    </xf>
    <xf numFmtId="43" fontId="0" fillId="0" borderId="9" xfId="15" applyBorder="1" applyAlignment="1">
      <alignment horizontal="center" vertical="center"/>
    </xf>
    <xf numFmtId="43" fontId="0" fillId="0" borderId="18" xfId="15" applyBorder="1" applyAlignment="1">
      <alignment horizontal="center" vertical="center"/>
    </xf>
    <xf numFmtId="43" fontId="0" fillId="0" borderId="52" xfId="15" applyBorder="1" applyAlignment="1">
      <alignment vertical="center"/>
    </xf>
    <xf numFmtId="43" fontId="0" fillId="0" borderId="49" xfId="15" applyBorder="1" applyAlignment="1">
      <alignment vertical="center"/>
    </xf>
    <xf numFmtId="43" fontId="5" fillId="5" borderId="88" xfId="15" applyFont="1" applyFill="1" applyBorder="1" applyAlignment="1">
      <alignment horizontal="center" vertical="center" wrapText="1"/>
    </xf>
    <xf numFmtId="43" fontId="0" fillId="0" borderId="89" xfId="15" applyBorder="1" applyAlignment="1">
      <alignment vertical="center"/>
    </xf>
    <xf numFmtId="43" fontId="0" fillId="0" borderId="90" xfId="15" applyBorder="1" applyAlignment="1">
      <alignment horizontal="justify" vertical="center"/>
    </xf>
    <xf numFmtId="43" fontId="0" fillId="0" borderId="53" xfId="15" applyBorder="1" applyAlignment="1">
      <alignment horizontal="justify" vertical="center"/>
    </xf>
    <xf numFmtId="43" fontId="0" fillId="0" borderId="81" xfId="15" applyBorder="1" applyAlignment="1">
      <alignment horizontal="justify" vertical="center"/>
    </xf>
    <xf numFmtId="43" fontId="7" fillId="0" borderId="35" xfId="15" applyFont="1" applyBorder="1" applyAlignment="1">
      <alignment horizontal="center" vertical="center"/>
    </xf>
    <xf numFmtId="43" fontId="7" fillId="0" borderId="53" xfId="15" applyFont="1" applyBorder="1" applyAlignment="1">
      <alignment horizontal="center" vertical="center"/>
    </xf>
    <xf numFmtId="43" fontId="7" fillId="0" borderId="83" xfId="15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3" fontId="5" fillId="0" borderId="0" xfId="15" applyFont="1" applyBorder="1" applyAlignment="1">
      <alignment horizontal="center" vertical="center"/>
    </xf>
    <xf numFmtId="43" fontId="5" fillId="0" borderId="0" xfId="15" applyFont="1" applyBorder="1" applyAlignment="1">
      <alignment horizontal="center" vertical="center"/>
    </xf>
    <xf numFmtId="43" fontId="5" fillId="0" borderId="0" xfId="15" applyFont="1" applyBorder="1" applyAlignment="1">
      <alignment horizontal="center" vertical="center"/>
    </xf>
    <xf numFmtId="43" fontId="5" fillId="5" borderId="91" xfId="15" applyFont="1" applyFill="1" applyBorder="1" applyAlignment="1">
      <alignment horizontal="center" vertical="center" wrapText="1"/>
    </xf>
    <xf numFmtId="43" fontId="0" fillId="0" borderId="92" xfId="15" applyBorder="1" applyAlignment="1">
      <alignment horizontal="center" vertical="center"/>
    </xf>
    <xf numFmtId="43" fontId="0" fillId="0" borderId="17" xfId="15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:I2"/>
    </sheetView>
  </sheetViews>
  <sheetFormatPr defaultColWidth="9.140625" defaultRowHeight="12.75"/>
  <cols>
    <col min="1" max="1" width="6.140625" style="136" customWidth="1"/>
    <col min="2" max="2" width="8.8515625" style="136" customWidth="1"/>
    <col min="3" max="3" width="0.9921875" style="136" customWidth="1"/>
    <col min="4" max="4" width="9.00390625" style="136" customWidth="1"/>
    <col min="5" max="5" width="57.00390625" style="136" customWidth="1"/>
    <col min="6" max="6" width="20.421875" style="136" customWidth="1"/>
    <col min="7" max="7" width="19.8515625" style="136" customWidth="1"/>
    <col min="8" max="8" width="8.7109375" style="136" customWidth="1"/>
    <col min="9" max="9" width="10.140625" style="136" customWidth="1"/>
    <col min="10" max="16384" width="9.140625" style="136" customWidth="1"/>
  </cols>
  <sheetData>
    <row r="1" spans="1:9" ht="46.5" customHeight="1">
      <c r="A1" s="296" t="s">
        <v>555</v>
      </c>
      <c r="B1" s="296"/>
      <c r="C1" s="296"/>
      <c r="D1" s="296"/>
      <c r="E1" s="296"/>
      <c r="F1" s="296"/>
      <c r="G1" s="296"/>
      <c r="H1" s="296"/>
      <c r="I1" s="296"/>
    </row>
    <row r="2" spans="1:9" ht="34.5" customHeight="1">
      <c r="A2" s="298" t="s">
        <v>234</v>
      </c>
      <c r="B2" s="287"/>
      <c r="C2" s="287"/>
      <c r="D2" s="287"/>
      <c r="E2" s="287"/>
      <c r="F2" s="287"/>
      <c r="G2" s="287"/>
      <c r="H2" s="287"/>
      <c r="I2" s="287"/>
    </row>
    <row r="3" spans="1:9" ht="16.5" customHeight="1">
      <c r="A3" s="137" t="s">
        <v>53</v>
      </c>
      <c r="B3" s="297" t="s">
        <v>54</v>
      </c>
      <c r="C3" s="297"/>
      <c r="D3" s="137" t="s">
        <v>126</v>
      </c>
      <c r="E3" s="137" t="s">
        <v>127</v>
      </c>
      <c r="F3" s="137" t="s">
        <v>128</v>
      </c>
      <c r="G3" s="137" t="s">
        <v>129</v>
      </c>
      <c r="H3" s="297" t="s">
        <v>130</v>
      </c>
      <c r="I3" s="297"/>
    </row>
    <row r="4" spans="1:9" ht="16.5" customHeight="1">
      <c r="A4" s="144" t="s">
        <v>63</v>
      </c>
      <c r="B4" s="288"/>
      <c r="C4" s="288"/>
      <c r="D4" s="144"/>
      <c r="E4" s="145" t="s">
        <v>131</v>
      </c>
      <c r="F4" s="146" t="s">
        <v>132</v>
      </c>
      <c r="G4" s="146" t="s">
        <v>133</v>
      </c>
      <c r="H4" s="289" t="s">
        <v>134</v>
      </c>
      <c r="I4" s="289"/>
    </row>
    <row r="5" spans="1:9" ht="16.5" customHeight="1">
      <c r="A5" s="140"/>
      <c r="B5" s="290" t="s">
        <v>135</v>
      </c>
      <c r="C5" s="290"/>
      <c r="D5" s="147"/>
      <c r="E5" s="148" t="s">
        <v>136</v>
      </c>
      <c r="F5" s="149" t="s">
        <v>137</v>
      </c>
      <c r="G5" s="149" t="s">
        <v>133</v>
      </c>
      <c r="H5" s="291" t="s">
        <v>138</v>
      </c>
      <c r="I5" s="291"/>
    </row>
    <row r="6" spans="1:9" ht="30.75" customHeight="1">
      <c r="A6" s="141"/>
      <c r="B6" s="286"/>
      <c r="C6" s="286"/>
      <c r="D6" s="142" t="s">
        <v>139</v>
      </c>
      <c r="E6" s="143" t="s">
        <v>140</v>
      </c>
      <c r="F6" s="138" t="s">
        <v>141</v>
      </c>
      <c r="G6" s="138" t="s">
        <v>133</v>
      </c>
      <c r="H6" s="276" t="s">
        <v>142</v>
      </c>
      <c r="I6" s="276"/>
    </row>
    <row r="7" spans="1:9" ht="16.5" customHeight="1">
      <c r="A7" s="144" t="s">
        <v>86</v>
      </c>
      <c r="B7" s="288"/>
      <c r="C7" s="288"/>
      <c r="D7" s="144"/>
      <c r="E7" s="145" t="s">
        <v>143</v>
      </c>
      <c r="F7" s="146" t="s">
        <v>144</v>
      </c>
      <c r="G7" s="146" t="s">
        <v>145</v>
      </c>
      <c r="H7" s="289" t="s">
        <v>146</v>
      </c>
      <c r="I7" s="289"/>
    </row>
    <row r="8" spans="1:9" ht="16.5" customHeight="1">
      <c r="A8" s="140"/>
      <c r="B8" s="290" t="s">
        <v>87</v>
      </c>
      <c r="C8" s="290"/>
      <c r="D8" s="147"/>
      <c r="E8" s="148" t="s">
        <v>147</v>
      </c>
      <c r="F8" s="149" t="s">
        <v>148</v>
      </c>
      <c r="G8" s="149" t="s">
        <v>149</v>
      </c>
      <c r="H8" s="291" t="s">
        <v>150</v>
      </c>
      <c r="I8" s="291"/>
    </row>
    <row r="9" spans="1:9" ht="29.25" customHeight="1">
      <c r="A9" s="141"/>
      <c r="B9" s="286"/>
      <c r="C9" s="286"/>
      <c r="D9" s="142" t="s">
        <v>139</v>
      </c>
      <c r="E9" s="143" t="s">
        <v>140</v>
      </c>
      <c r="F9" s="138" t="s">
        <v>151</v>
      </c>
      <c r="G9" s="138" t="s">
        <v>149</v>
      </c>
      <c r="H9" s="276" t="s">
        <v>152</v>
      </c>
      <c r="I9" s="276"/>
    </row>
    <row r="10" spans="1:9" ht="16.5" customHeight="1">
      <c r="A10" s="140"/>
      <c r="B10" s="290" t="s">
        <v>89</v>
      </c>
      <c r="C10" s="290"/>
      <c r="D10" s="147"/>
      <c r="E10" s="148" t="s">
        <v>136</v>
      </c>
      <c r="F10" s="149" t="s">
        <v>153</v>
      </c>
      <c r="G10" s="149" t="s">
        <v>154</v>
      </c>
      <c r="H10" s="291" t="s">
        <v>155</v>
      </c>
      <c r="I10" s="291"/>
    </row>
    <row r="11" spans="1:9" ht="16.5" customHeight="1">
      <c r="A11" s="141"/>
      <c r="B11" s="286"/>
      <c r="C11" s="286"/>
      <c r="D11" s="142" t="s">
        <v>156</v>
      </c>
      <c r="E11" s="143" t="s">
        <v>157</v>
      </c>
      <c r="F11" s="138" t="s">
        <v>158</v>
      </c>
      <c r="G11" s="138" t="s">
        <v>154</v>
      </c>
      <c r="H11" s="276" t="s">
        <v>159</v>
      </c>
      <c r="I11" s="276"/>
    </row>
    <row r="12" spans="1:9" ht="16.5" customHeight="1">
      <c r="A12" s="144" t="s">
        <v>91</v>
      </c>
      <c r="B12" s="288"/>
      <c r="C12" s="288"/>
      <c r="D12" s="144"/>
      <c r="E12" s="145" t="s">
        <v>160</v>
      </c>
      <c r="F12" s="146" t="s">
        <v>161</v>
      </c>
      <c r="G12" s="146" t="s">
        <v>162</v>
      </c>
      <c r="H12" s="289" t="s">
        <v>163</v>
      </c>
      <c r="I12" s="289"/>
    </row>
    <row r="13" spans="1:9" ht="16.5" customHeight="1">
      <c r="A13" s="140"/>
      <c r="B13" s="290" t="s">
        <v>164</v>
      </c>
      <c r="C13" s="290"/>
      <c r="D13" s="147"/>
      <c r="E13" s="148" t="s">
        <v>165</v>
      </c>
      <c r="F13" s="149" t="s">
        <v>166</v>
      </c>
      <c r="G13" s="149" t="s">
        <v>167</v>
      </c>
      <c r="H13" s="291" t="s">
        <v>168</v>
      </c>
      <c r="I13" s="291"/>
    </row>
    <row r="14" spans="1:9" ht="42.75" customHeight="1">
      <c r="A14" s="141"/>
      <c r="B14" s="286"/>
      <c r="C14" s="286"/>
      <c r="D14" s="142" t="s">
        <v>169</v>
      </c>
      <c r="E14" s="143" t="s">
        <v>170</v>
      </c>
      <c r="F14" s="138" t="s">
        <v>166</v>
      </c>
      <c r="G14" s="138" t="s">
        <v>167</v>
      </c>
      <c r="H14" s="276" t="s">
        <v>168</v>
      </c>
      <c r="I14" s="276"/>
    </row>
    <row r="15" spans="1:9" ht="16.5" customHeight="1">
      <c r="A15" s="140"/>
      <c r="B15" s="290" t="s">
        <v>171</v>
      </c>
      <c r="C15" s="290"/>
      <c r="D15" s="147"/>
      <c r="E15" s="148" t="s">
        <v>136</v>
      </c>
      <c r="F15" s="149" t="s">
        <v>172</v>
      </c>
      <c r="G15" s="149" t="s">
        <v>173</v>
      </c>
      <c r="H15" s="291" t="s">
        <v>174</v>
      </c>
      <c r="I15" s="291"/>
    </row>
    <row r="16" spans="1:9" ht="16.5" customHeight="1">
      <c r="A16" s="141"/>
      <c r="B16" s="286"/>
      <c r="C16" s="286"/>
      <c r="D16" s="142" t="s">
        <v>175</v>
      </c>
      <c r="E16" s="143" t="s">
        <v>176</v>
      </c>
      <c r="F16" s="138" t="s">
        <v>177</v>
      </c>
      <c r="G16" s="138" t="s">
        <v>173</v>
      </c>
      <c r="H16" s="276" t="s">
        <v>178</v>
      </c>
      <c r="I16" s="276"/>
    </row>
    <row r="17" spans="1:9" ht="39.75" customHeight="1">
      <c r="A17" s="144" t="s">
        <v>179</v>
      </c>
      <c r="B17" s="288"/>
      <c r="C17" s="288"/>
      <c r="D17" s="144"/>
      <c r="E17" s="145" t="s">
        <v>180</v>
      </c>
      <c r="F17" s="146" t="s">
        <v>181</v>
      </c>
      <c r="G17" s="146" t="s">
        <v>182</v>
      </c>
      <c r="H17" s="289" t="s">
        <v>183</v>
      </c>
      <c r="I17" s="289"/>
    </row>
    <row r="18" spans="1:9" ht="16.5" customHeight="1">
      <c r="A18" s="140"/>
      <c r="B18" s="290" t="s">
        <v>184</v>
      </c>
      <c r="C18" s="290"/>
      <c r="D18" s="147"/>
      <c r="E18" s="148" t="s">
        <v>185</v>
      </c>
      <c r="F18" s="149" t="s">
        <v>186</v>
      </c>
      <c r="G18" s="149" t="s">
        <v>187</v>
      </c>
      <c r="H18" s="291" t="s">
        <v>188</v>
      </c>
      <c r="I18" s="291"/>
    </row>
    <row r="19" spans="1:9" ht="27.75" customHeight="1">
      <c r="A19" s="141"/>
      <c r="B19" s="286"/>
      <c r="C19" s="286"/>
      <c r="D19" s="142" t="s">
        <v>189</v>
      </c>
      <c r="E19" s="143" t="s">
        <v>190</v>
      </c>
      <c r="F19" s="138" t="s">
        <v>186</v>
      </c>
      <c r="G19" s="138" t="s">
        <v>187</v>
      </c>
      <c r="H19" s="276" t="s">
        <v>188</v>
      </c>
      <c r="I19" s="276"/>
    </row>
    <row r="20" spans="1:9" ht="30.75" customHeight="1">
      <c r="A20" s="140"/>
      <c r="B20" s="290" t="s">
        <v>191</v>
      </c>
      <c r="C20" s="290"/>
      <c r="D20" s="147"/>
      <c r="E20" s="148" t="s">
        <v>192</v>
      </c>
      <c r="F20" s="149" t="s">
        <v>193</v>
      </c>
      <c r="G20" s="149" t="s">
        <v>194</v>
      </c>
      <c r="H20" s="291" t="s">
        <v>195</v>
      </c>
      <c r="I20" s="291"/>
    </row>
    <row r="21" spans="1:9" ht="16.5" customHeight="1">
      <c r="A21" s="141"/>
      <c r="B21" s="286"/>
      <c r="C21" s="286"/>
      <c r="D21" s="142" t="s">
        <v>196</v>
      </c>
      <c r="E21" s="143" t="s">
        <v>197</v>
      </c>
      <c r="F21" s="138" t="s">
        <v>198</v>
      </c>
      <c r="G21" s="138" t="s">
        <v>194</v>
      </c>
      <c r="H21" s="276" t="s">
        <v>199</v>
      </c>
      <c r="I21" s="276"/>
    </row>
    <row r="22" spans="1:9" ht="16.5" customHeight="1">
      <c r="A22" s="144" t="s">
        <v>200</v>
      </c>
      <c r="B22" s="288"/>
      <c r="C22" s="288"/>
      <c r="D22" s="144"/>
      <c r="E22" s="145" t="s">
        <v>201</v>
      </c>
      <c r="F22" s="146" t="s">
        <v>199</v>
      </c>
      <c r="G22" s="146" t="s">
        <v>202</v>
      </c>
      <c r="H22" s="289" t="s">
        <v>202</v>
      </c>
      <c r="I22" s="289"/>
    </row>
    <row r="23" spans="1:9" ht="16.5" customHeight="1">
      <c r="A23" s="140"/>
      <c r="B23" s="290" t="s">
        <v>203</v>
      </c>
      <c r="C23" s="290"/>
      <c r="D23" s="147"/>
      <c r="E23" s="148" t="s">
        <v>136</v>
      </c>
      <c r="F23" s="149" t="s">
        <v>199</v>
      </c>
      <c r="G23" s="149" t="s">
        <v>202</v>
      </c>
      <c r="H23" s="291" t="s">
        <v>202</v>
      </c>
      <c r="I23" s="291"/>
    </row>
    <row r="24" spans="1:9" ht="16.5" customHeight="1">
      <c r="A24" s="141"/>
      <c r="B24" s="286"/>
      <c r="C24" s="286"/>
      <c r="D24" s="142" t="s">
        <v>457</v>
      </c>
      <c r="E24" s="176" t="s">
        <v>458</v>
      </c>
      <c r="F24" s="138" t="s">
        <v>199</v>
      </c>
      <c r="G24" s="138" t="s">
        <v>202</v>
      </c>
      <c r="H24" s="276" t="s">
        <v>202</v>
      </c>
      <c r="I24" s="276"/>
    </row>
    <row r="25" spans="1:9" ht="16.5" customHeight="1">
      <c r="A25" s="144" t="s">
        <v>204</v>
      </c>
      <c r="B25" s="288"/>
      <c r="C25" s="288"/>
      <c r="D25" s="144"/>
      <c r="E25" s="145" t="s">
        <v>205</v>
      </c>
      <c r="F25" s="146" t="s">
        <v>206</v>
      </c>
      <c r="G25" s="146" t="s">
        <v>207</v>
      </c>
      <c r="H25" s="289" t="s">
        <v>208</v>
      </c>
      <c r="I25" s="289"/>
    </row>
    <row r="26" spans="1:9" ht="30" customHeight="1">
      <c r="A26" s="140"/>
      <c r="B26" s="290" t="s">
        <v>209</v>
      </c>
      <c r="C26" s="290"/>
      <c r="D26" s="147"/>
      <c r="E26" s="148" t="s">
        <v>210</v>
      </c>
      <c r="F26" s="149" t="s">
        <v>211</v>
      </c>
      <c r="G26" s="149" t="s">
        <v>212</v>
      </c>
      <c r="H26" s="291" t="s">
        <v>213</v>
      </c>
      <c r="I26" s="291"/>
    </row>
    <row r="27" spans="1:9" ht="16.5" customHeight="1">
      <c r="A27" s="141"/>
      <c r="B27" s="286"/>
      <c r="C27" s="286"/>
      <c r="D27" s="142" t="s">
        <v>214</v>
      </c>
      <c r="E27" s="143" t="s">
        <v>215</v>
      </c>
      <c r="F27" s="138" t="s">
        <v>158</v>
      </c>
      <c r="G27" s="138" t="s">
        <v>212</v>
      </c>
      <c r="H27" s="276" t="s">
        <v>216</v>
      </c>
      <c r="I27" s="276"/>
    </row>
    <row r="28" spans="1:9" ht="16.5" customHeight="1">
      <c r="A28" s="140"/>
      <c r="B28" s="290" t="s">
        <v>217</v>
      </c>
      <c r="C28" s="290"/>
      <c r="D28" s="147"/>
      <c r="E28" s="148" t="s">
        <v>218</v>
      </c>
      <c r="F28" s="149" t="s">
        <v>219</v>
      </c>
      <c r="G28" s="149" t="s">
        <v>220</v>
      </c>
      <c r="H28" s="291" t="s">
        <v>221</v>
      </c>
      <c r="I28" s="291"/>
    </row>
    <row r="29" spans="1:9" ht="30" customHeight="1">
      <c r="A29" s="141"/>
      <c r="B29" s="286"/>
      <c r="C29" s="286"/>
      <c r="D29" s="142" t="s">
        <v>169</v>
      </c>
      <c r="E29" s="143" t="s">
        <v>170</v>
      </c>
      <c r="F29" s="138" t="s">
        <v>199</v>
      </c>
      <c r="G29" s="138" t="s">
        <v>220</v>
      </c>
      <c r="H29" s="276" t="s">
        <v>220</v>
      </c>
      <c r="I29" s="276"/>
    </row>
    <row r="30" spans="1:9" ht="16.5" customHeight="1">
      <c r="A30" s="144" t="s">
        <v>222</v>
      </c>
      <c r="B30" s="288"/>
      <c r="C30" s="288"/>
      <c r="D30" s="144"/>
      <c r="E30" s="145" t="s">
        <v>223</v>
      </c>
      <c r="F30" s="146" t="s">
        <v>224</v>
      </c>
      <c r="G30" s="146" t="s">
        <v>225</v>
      </c>
      <c r="H30" s="289" t="s">
        <v>226</v>
      </c>
      <c r="I30" s="289"/>
    </row>
    <row r="31" spans="1:9" ht="27" customHeight="1">
      <c r="A31" s="140"/>
      <c r="B31" s="290" t="s">
        <v>227</v>
      </c>
      <c r="C31" s="290"/>
      <c r="D31" s="147"/>
      <c r="E31" s="148" t="s">
        <v>228</v>
      </c>
      <c r="F31" s="149" t="s">
        <v>229</v>
      </c>
      <c r="G31" s="149" t="s">
        <v>225</v>
      </c>
      <c r="H31" s="291" t="s">
        <v>199</v>
      </c>
      <c r="I31" s="291"/>
    </row>
    <row r="32" spans="1:9" ht="16.5" customHeight="1">
      <c r="A32" s="141"/>
      <c r="B32" s="286"/>
      <c r="C32" s="286"/>
      <c r="D32" s="142" t="s">
        <v>175</v>
      </c>
      <c r="E32" s="143" t="s">
        <v>176</v>
      </c>
      <c r="F32" s="138" t="s">
        <v>229</v>
      </c>
      <c r="G32" s="138" t="s">
        <v>225</v>
      </c>
      <c r="H32" s="276" t="s">
        <v>199</v>
      </c>
      <c r="I32" s="276"/>
    </row>
    <row r="33" spans="1:9" ht="5.25" customHeight="1" thickBot="1">
      <c r="A33" s="279"/>
      <c r="B33" s="279"/>
      <c r="C33" s="279"/>
      <c r="D33" s="279"/>
      <c r="E33" s="280"/>
      <c r="F33" s="280"/>
      <c r="G33" s="280"/>
      <c r="H33" s="280"/>
      <c r="I33" s="280"/>
    </row>
    <row r="34" spans="1:9" ht="16.5" customHeight="1" thickBot="1" thickTop="1">
      <c r="A34" s="281" t="s">
        <v>230</v>
      </c>
      <c r="B34" s="282"/>
      <c r="C34" s="282"/>
      <c r="D34" s="282"/>
      <c r="E34" s="282"/>
      <c r="F34" s="139" t="s">
        <v>231</v>
      </c>
      <c r="G34" s="139" t="s">
        <v>232</v>
      </c>
      <c r="H34" s="283" t="s">
        <v>233</v>
      </c>
      <c r="I34" s="284"/>
    </row>
    <row r="35" spans="1:9" ht="16.5" customHeight="1" thickBot="1" thickTop="1">
      <c r="A35" s="162"/>
      <c r="B35" s="162"/>
      <c r="C35" s="162"/>
      <c r="D35" s="163"/>
      <c r="E35" s="163"/>
      <c r="F35" s="164"/>
      <c r="G35" s="164"/>
      <c r="H35" s="164"/>
      <c r="I35" s="164"/>
    </row>
    <row r="36" spans="4:9" ht="19.5" customHeight="1" thickTop="1">
      <c r="D36" s="154" t="s">
        <v>126</v>
      </c>
      <c r="E36" s="155" t="s">
        <v>127</v>
      </c>
      <c r="F36" s="155" t="s">
        <v>128</v>
      </c>
      <c r="G36" s="155" t="s">
        <v>129</v>
      </c>
      <c r="H36" s="277" t="s">
        <v>130</v>
      </c>
      <c r="I36" s="278"/>
    </row>
    <row r="37" spans="4:9" ht="19.5" customHeight="1" thickBot="1">
      <c r="D37" s="156" t="s">
        <v>235</v>
      </c>
      <c r="E37" s="157" t="s">
        <v>236</v>
      </c>
      <c r="F37" s="138" t="s">
        <v>237</v>
      </c>
      <c r="G37" s="158" t="s">
        <v>238</v>
      </c>
      <c r="H37" s="292" t="s">
        <v>239</v>
      </c>
      <c r="I37" s="293"/>
    </row>
    <row r="38" spans="4:9" ht="19.5" customHeight="1" thickBot="1" thickTop="1">
      <c r="D38" s="159"/>
      <c r="E38" s="160" t="s">
        <v>230</v>
      </c>
      <c r="F38" s="161">
        <v>7766011.67</v>
      </c>
      <c r="G38" s="161">
        <v>28836</v>
      </c>
      <c r="H38" s="294">
        <v>7794847.67</v>
      </c>
      <c r="I38" s="295"/>
    </row>
    <row r="39" ht="19.5" customHeight="1" thickTop="1"/>
    <row r="40" ht="19.5" customHeight="1"/>
  </sheetData>
  <mergeCells count="69">
    <mergeCell ref="H36:I36"/>
    <mergeCell ref="A33:D33"/>
    <mergeCell ref="E33:I33"/>
    <mergeCell ref="A34:E34"/>
    <mergeCell ref="H34:I34"/>
    <mergeCell ref="B31:C31"/>
    <mergeCell ref="H31:I31"/>
    <mergeCell ref="B32:C32"/>
    <mergeCell ref="H32:I32"/>
    <mergeCell ref="B29:C29"/>
    <mergeCell ref="H29:I29"/>
    <mergeCell ref="B30:C30"/>
    <mergeCell ref="H30:I30"/>
    <mergeCell ref="B27:C27"/>
    <mergeCell ref="H27:I27"/>
    <mergeCell ref="B28:C28"/>
    <mergeCell ref="H28:I28"/>
    <mergeCell ref="B26:C26"/>
    <mergeCell ref="H26:I26"/>
    <mergeCell ref="B24:C24"/>
    <mergeCell ref="H24:I24"/>
    <mergeCell ref="B25:C25"/>
    <mergeCell ref="H25:I25"/>
    <mergeCell ref="B22:C22"/>
    <mergeCell ref="H22:I22"/>
    <mergeCell ref="B23:C23"/>
    <mergeCell ref="H23:I23"/>
    <mergeCell ref="B20:C20"/>
    <mergeCell ref="H20:I20"/>
    <mergeCell ref="B21:C21"/>
    <mergeCell ref="H21:I21"/>
    <mergeCell ref="B18:C18"/>
    <mergeCell ref="H18:I18"/>
    <mergeCell ref="B19:C19"/>
    <mergeCell ref="H19:I19"/>
    <mergeCell ref="B16:C16"/>
    <mergeCell ref="H16:I16"/>
    <mergeCell ref="B17:C17"/>
    <mergeCell ref="H17:I17"/>
    <mergeCell ref="B14:C14"/>
    <mergeCell ref="H14:I14"/>
    <mergeCell ref="B15:C15"/>
    <mergeCell ref="H15:I15"/>
    <mergeCell ref="B12:C12"/>
    <mergeCell ref="H12:I12"/>
    <mergeCell ref="B13:C13"/>
    <mergeCell ref="H13:I13"/>
    <mergeCell ref="B10:C10"/>
    <mergeCell ref="H10:I10"/>
    <mergeCell ref="B11:C11"/>
    <mergeCell ref="H11:I11"/>
    <mergeCell ref="B8:C8"/>
    <mergeCell ref="H8:I8"/>
    <mergeCell ref="B9:C9"/>
    <mergeCell ref="H9:I9"/>
    <mergeCell ref="B6:C6"/>
    <mergeCell ref="H6:I6"/>
    <mergeCell ref="B7:C7"/>
    <mergeCell ref="H7:I7"/>
    <mergeCell ref="H37:I37"/>
    <mergeCell ref="H38:I38"/>
    <mergeCell ref="A1:I1"/>
    <mergeCell ref="B3:C3"/>
    <mergeCell ref="H3:I3"/>
    <mergeCell ref="A2:I2"/>
    <mergeCell ref="B4:C4"/>
    <mergeCell ref="H4:I4"/>
    <mergeCell ref="B5:C5"/>
    <mergeCell ref="H5:I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F7" sqref="F7"/>
    </sheetView>
  </sheetViews>
  <sheetFormatPr defaultColWidth="9.140625" defaultRowHeight="12.75"/>
  <cols>
    <col min="1" max="1" width="3.140625" style="136" customWidth="1"/>
    <col min="2" max="2" width="5.28125" style="136" customWidth="1"/>
    <col min="3" max="3" width="9.8515625" style="136" customWidth="1"/>
    <col min="4" max="4" width="0.9921875" style="136" customWidth="1"/>
    <col min="5" max="5" width="10.8515625" style="136" customWidth="1"/>
    <col min="6" max="6" width="50.57421875" style="136" customWidth="1"/>
    <col min="7" max="7" width="8.7109375" style="136" customWidth="1"/>
    <col min="8" max="8" width="11.140625" style="136" customWidth="1"/>
    <col min="9" max="9" width="20.7109375" style="136" customWidth="1"/>
    <col min="10" max="10" width="8.7109375" style="136" customWidth="1"/>
    <col min="11" max="11" width="12.00390625" style="136" customWidth="1"/>
    <col min="12" max="16384" width="9.140625" style="136" customWidth="1"/>
  </cols>
  <sheetData>
    <row r="1" spans="1:11" ht="57.75" customHeight="1">
      <c r="A1" s="265" t="s">
        <v>556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23.25" customHeight="1" thickBot="1">
      <c r="A2" s="267" t="s">
        <v>455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6.5" customHeight="1" thickTop="1">
      <c r="A3" s="311" t="s">
        <v>53</v>
      </c>
      <c r="B3" s="312"/>
      <c r="C3" s="312" t="s">
        <v>54</v>
      </c>
      <c r="D3" s="312"/>
      <c r="E3" s="167" t="s">
        <v>126</v>
      </c>
      <c r="F3" s="167" t="s">
        <v>127</v>
      </c>
      <c r="G3" s="312" t="s">
        <v>128</v>
      </c>
      <c r="H3" s="312"/>
      <c r="I3" s="167" t="s">
        <v>129</v>
      </c>
      <c r="J3" s="312" t="s">
        <v>130</v>
      </c>
      <c r="K3" s="313"/>
    </row>
    <row r="4" spans="1:11" ht="16.5" customHeight="1">
      <c r="A4" s="307" t="s">
        <v>63</v>
      </c>
      <c r="B4" s="308"/>
      <c r="C4" s="308"/>
      <c r="D4" s="308"/>
      <c r="E4" s="131"/>
      <c r="F4" s="169" t="s">
        <v>131</v>
      </c>
      <c r="G4" s="309" t="s">
        <v>240</v>
      </c>
      <c r="H4" s="309"/>
      <c r="I4" s="132" t="s">
        <v>241</v>
      </c>
      <c r="J4" s="309" t="s">
        <v>242</v>
      </c>
      <c r="K4" s="310"/>
    </row>
    <row r="5" spans="1:11" ht="16.5" customHeight="1">
      <c r="A5" s="273"/>
      <c r="B5" s="274"/>
      <c r="C5" s="275" t="s">
        <v>243</v>
      </c>
      <c r="D5" s="275"/>
      <c r="E5" s="168"/>
      <c r="F5" s="170" t="s">
        <v>244</v>
      </c>
      <c r="G5" s="305" t="s">
        <v>245</v>
      </c>
      <c r="H5" s="305"/>
      <c r="I5" s="151" t="s">
        <v>246</v>
      </c>
      <c r="J5" s="305" t="s">
        <v>247</v>
      </c>
      <c r="K5" s="306"/>
    </row>
    <row r="6" spans="1:11" ht="16.5" customHeight="1">
      <c r="A6" s="269"/>
      <c r="B6" s="270"/>
      <c r="C6" s="270"/>
      <c r="D6" s="270"/>
      <c r="E6" s="153" t="s">
        <v>248</v>
      </c>
      <c r="F6" s="171" t="s">
        <v>249</v>
      </c>
      <c r="G6" s="271" t="s">
        <v>250</v>
      </c>
      <c r="H6" s="271"/>
      <c r="I6" s="150" t="s">
        <v>246</v>
      </c>
      <c r="J6" s="271" t="s">
        <v>251</v>
      </c>
      <c r="K6" s="272"/>
    </row>
    <row r="7" spans="1:11" ht="16.5" customHeight="1">
      <c r="A7" s="273"/>
      <c r="B7" s="274"/>
      <c r="C7" s="275" t="s">
        <v>64</v>
      </c>
      <c r="D7" s="275"/>
      <c r="E7" s="168"/>
      <c r="F7" s="170" t="s">
        <v>252</v>
      </c>
      <c r="G7" s="305" t="s">
        <v>253</v>
      </c>
      <c r="H7" s="305"/>
      <c r="I7" s="151" t="s">
        <v>254</v>
      </c>
      <c r="J7" s="305" t="s">
        <v>255</v>
      </c>
      <c r="K7" s="306"/>
    </row>
    <row r="8" spans="1:11" ht="16.5" customHeight="1">
      <c r="A8" s="269"/>
      <c r="B8" s="270"/>
      <c r="C8" s="270"/>
      <c r="D8" s="270"/>
      <c r="E8" s="153" t="s">
        <v>256</v>
      </c>
      <c r="F8" s="171" t="s">
        <v>257</v>
      </c>
      <c r="G8" s="271" t="s">
        <v>258</v>
      </c>
      <c r="H8" s="271"/>
      <c r="I8" s="150" t="s">
        <v>259</v>
      </c>
      <c r="J8" s="271" t="s">
        <v>260</v>
      </c>
      <c r="K8" s="272"/>
    </row>
    <row r="9" spans="1:11" ht="16.5" customHeight="1">
      <c r="A9" s="269"/>
      <c r="B9" s="270"/>
      <c r="C9" s="270"/>
      <c r="D9" s="270"/>
      <c r="E9" s="153" t="s">
        <v>65</v>
      </c>
      <c r="F9" s="171" t="s">
        <v>261</v>
      </c>
      <c r="G9" s="271" t="s">
        <v>262</v>
      </c>
      <c r="H9" s="271"/>
      <c r="I9" s="150" t="s">
        <v>263</v>
      </c>
      <c r="J9" s="271" t="s">
        <v>264</v>
      </c>
      <c r="K9" s="272"/>
    </row>
    <row r="10" spans="1:11" ht="16.5" customHeight="1">
      <c r="A10" s="307" t="s">
        <v>75</v>
      </c>
      <c r="B10" s="308"/>
      <c r="C10" s="308"/>
      <c r="D10" s="308"/>
      <c r="E10" s="131"/>
      <c r="F10" s="169" t="s">
        <v>265</v>
      </c>
      <c r="G10" s="309" t="s">
        <v>266</v>
      </c>
      <c r="H10" s="309"/>
      <c r="I10" s="132" t="s">
        <v>267</v>
      </c>
      <c r="J10" s="309" t="s">
        <v>268</v>
      </c>
      <c r="K10" s="310"/>
    </row>
    <row r="11" spans="1:11" ht="16.5" customHeight="1">
      <c r="A11" s="273"/>
      <c r="B11" s="274"/>
      <c r="C11" s="275" t="s">
        <v>78</v>
      </c>
      <c r="D11" s="275"/>
      <c r="E11" s="168"/>
      <c r="F11" s="170" t="s">
        <v>269</v>
      </c>
      <c r="G11" s="305" t="s">
        <v>270</v>
      </c>
      <c r="H11" s="305"/>
      <c r="I11" s="151" t="s">
        <v>267</v>
      </c>
      <c r="J11" s="305" t="s">
        <v>271</v>
      </c>
      <c r="K11" s="306"/>
    </row>
    <row r="12" spans="1:11" ht="16.5" customHeight="1">
      <c r="A12" s="269"/>
      <c r="B12" s="270"/>
      <c r="C12" s="270"/>
      <c r="D12" s="270"/>
      <c r="E12" s="153" t="s">
        <v>248</v>
      </c>
      <c r="F12" s="171" t="s">
        <v>249</v>
      </c>
      <c r="G12" s="271" t="s">
        <v>272</v>
      </c>
      <c r="H12" s="271"/>
      <c r="I12" s="150" t="s">
        <v>273</v>
      </c>
      <c r="J12" s="271" t="s">
        <v>274</v>
      </c>
      <c r="K12" s="272"/>
    </row>
    <row r="13" spans="1:11" ht="16.5" customHeight="1">
      <c r="A13" s="269"/>
      <c r="B13" s="270"/>
      <c r="C13" s="270"/>
      <c r="D13" s="270"/>
      <c r="E13" s="153" t="s">
        <v>275</v>
      </c>
      <c r="F13" s="171" t="s">
        <v>276</v>
      </c>
      <c r="G13" s="271" t="s">
        <v>277</v>
      </c>
      <c r="H13" s="271"/>
      <c r="I13" s="150" t="s">
        <v>278</v>
      </c>
      <c r="J13" s="271" t="s">
        <v>279</v>
      </c>
      <c r="K13" s="272"/>
    </row>
    <row r="14" spans="1:11" ht="16.5" customHeight="1">
      <c r="A14" s="269"/>
      <c r="B14" s="270"/>
      <c r="C14" s="270"/>
      <c r="D14" s="270"/>
      <c r="E14" s="153" t="s">
        <v>280</v>
      </c>
      <c r="F14" s="171" t="s">
        <v>281</v>
      </c>
      <c r="G14" s="271" t="s">
        <v>282</v>
      </c>
      <c r="H14" s="271"/>
      <c r="I14" s="150" t="s">
        <v>283</v>
      </c>
      <c r="J14" s="271" t="s">
        <v>284</v>
      </c>
      <c r="K14" s="272"/>
    </row>
    <row r="15" spans="1:11" ht="16.5" customHeight="1">
      <c r="A15" s="269"/>
      <c r="B15" s="270"/>
      <c r="C15" s="270"/>
      <c r="D15" s="270"/>
      <c r="E15" s="153" t="s">
        <v>65</v>
      </c>
      <c r="F15" s="171" t="s">
        <v>261</v>
      </c>
      <c r="G15" s="271" t="s">
        <v>285</v>
      </c>
      <c r="H15" s="271"/>
      <c r="I15" s="150" t="s">
        <v>286</v>
      </c>
      <c r="J15" s="271" t="s">
        <v>287</v>
      </c>
      <c r="K15" s="272"/>
    </row>
    <row r="16" spans="1:11" ht="16.5" customHeight="1">
      <c r="A16" s="269"/>
      <c r="B16" s="270"/>
      <c r="C16" s="270"/>
      <c r="D16" s="270"/>
      <c r="E16" s="153" t="s">
        <v>81</v>
      </c>
      <c r="F16" s="171" t="s">
        <v>288</v>
      </c>
      <c r="G16" s="271" t="s">
        <v>289</v>
      </c>
      <c r="H16" s="271"/>
      <c r="I16" s="150" t="s">
        <v>186</v>
      </c>
      <c r="J16" s="271" t="s">
        <v>290</v>
      </c>
      <c r="K16" s="272"/>
    </row>
    <row r="17" spans="1:11" ht="16.5" customHeight="1">
      <c r="A17" s="307" t="s">
        <v>86</v>
      </c>
      <c r="B17" s="308"/>
      <c r="C17" s="308"/>
      <c r="D17" s="308"/>
      <c r="E17" s="131"/>
      <c r="F17" s="169" t="s">
        <v>143</v>
      </c>
      <c r="G17" s="309" t="s">
        <v>291</v>
      </c>
      <c r="H17" s="309"/>
      <c r="I17" s="132" t="s">
        <v>292</v>
      </c>
      <c r="J17" s="309" t="s">
        <v>293</v>
      </c>
      <c r="K17" s="310"/>
    </row>
    <row r="18" spans="1:11" ht="16.5" customHeight="1">
      <c r="A18" s="273"/>
      <c r="B18" s="274"/>
      <c r="C18" s="275" t="s">
        <v>89</v>
      </c>
      <c r="D18" s="275"/>
      <c r="E18" s="168"/>
      <c r="F18" s="170" t="s">
        <v>136</v>
      </c>
      <c r="G18" s="305" t="s">
        <v>294</v>
      </c>
      <c r="H18" s="305"/>
      <c r="I18" s="151" t="s">
        <v>292</v>
      </c>
      <c r="J18" s="305" t="s">
        <v>295</v>
      </c>
      <c r="K18" s="306"/>
    </row>
    <row r="19" spans="1:11" ht="16.5" customHeight="1">
      <c r="A19" s="269"/>
      <c r="B19" s="270"/>
      <c r="C19" s="270"/>
      <c r="D19" s="270"/>
      <c r="E19" s="153" t="s">
        <v>248</v>
      </c>
      <c r="F19" s="171" t="s">
        <v>249</v>
      </c>
      <c r="G19" s="271" t="s">
        <v>296</v>
      </c>
      <c r="H19" s="271"/>
      <c r="I19" s="150" t="s">
        <v>133</v>
      </c>
      <c r="J19" s="271" t="s">
        <v>297</v>
      </c>
      <c r="K19" s="272"/>
    </row>
    <row r="20" spans="1:11" ht="16.5" customHeight="1">
      <c r="A20" s="269"/>
      <c r="B20" s="270"/>
      <c r="C20" s="270"/>
      <c r="D20" s="270"/>
      <c r="E20" s="153" t="s">
        <v>256</v>
      </c>
      <c r="F20" s="171" t="s">
        <v>257</v>
      </c>
      <c r="G20" s="271" t="s">
        <v>298</v>
      </c>
      <c r="H20" s="271"/>
      <c r="I20" s="150" t="s">
        <v>299</v>
      </c>
      <c r="J20" s="271" t="s">
        <v>300</v>
      </c>
      <c r="K20" s="272"/>
    </row>
    <row r="21" spans="1:11" ht="16.5" customHeight="1">
      <c r="A21" s="269"/>
      <c r="B21" s="270"/>
      <c r="C21" s="270"/>
      <c r="D21" s="270"/>
      <c r="E21" s="153" t="s">
        <v>301</v>
      </c>
      <c r="F21" s="171" t="s">
        <v>302</v>
      </c>
      <c r="G21" s="271" t="s">
        <v>303</v>
      </c>
      <c r="H21" s="271"/>
      <c r="I21" s="150" t="s">
        <v>304</v>
      </c>
      <c r="J21" s="271" t="s">
        <v>305</v>
      </c>
      <c r="K21" s="272"/>
    </row>
    <row r="22" spans="1:11" ht="30" customHeight="1">
      <c r="A22" s="269"/>
      <c r="B22" s="270"/>
      <c r="C22" s="270"/>
      <c r="D22" s="270"/>
      <c r="E22" s="153" t="s">
        <v>306</v>
      </c>
      <c r="F22" s="171" t="s">
        <v>307</v>
      </c>
      <c r="G22" s="271" t="s">
        <v>149</v>
      </c>
      <c r="H22" s="271"/>
      <c r="I22" s="150" t="s">
        <v>186</v>
      </c>
      <c r="J22" s="271" t="s">
        <v>308</v>
      </c>
      <c r="K22" s="272"/>
    </row>
    <row r="23" spans="1:11" ht="16.5" customHeight="1">
      <c r="A23" s="307" t="s">
        <v>91</v>
      </c>
      <c r="B23" s="308"/>
      <c r="C23" s="308"/>
      <c r="D23" s="308"/>
      <c r="E23" s="131"/>
      <c r="F23" s="169" t="s">
        <v>160</v>
      </c>
      <c r="G23" s="309" t="s">
        <v>309</v>
      </c>
      <c r="H23" s="309"/>
      <c r="I23" s="132" t="s">
        <v>310</v>
      </c>
      <c r="J23" s="309" t="s">
        <v>311</v>
      </c>
      <c r="K23" s="310"/>
    </row>
    <row r="24" spans="1:11" ht="16.5" customHeight="1">
      <c r="A24" s="273"/>
      <c r="B24" s="274"/>
      <c r="C24" s="275" t="s">
        <v>92</v>
      </c>
      <c r="D24" s="275"/>
      <c r="E24" s="168"/>
      <c r="F24" s="170" t="s">
        <v>312</v>
      </c>
      <c r="G24" s="305" t="s">
        <v>313</v>
      </c>
      <c r="H24" s="305"/>
      <c r="I24" s="151" t="s">
        <v>314</v>
      </c>
      <c r="J24" s="305" t="s">
        <v>315</v>
      </c>
      <c r="K24" s="306"/>
    </row>
    <row r="25" spans="1:11" ht="16.5" customHeight="1">
      <c r="A25" s="269"/>
      <c r="B25" s="270"/>
      <c r="C25" s="270"/>
      <c r="D25" s="270"/>
      <c r="E25" s="153" t="s">
        <v>316</v>
      </c>
      <c r="F25" s="171" t="s">
        <v>317</v>
      </c>
      <c r="G25" s="271" t="s">
        <v>318</v>
      </c>
      <c r="H25" s="271"/>
      <c r="I25" s="150" t="s">
        <v>194</v>
      </c>
      <c r="J25" s="271" t="s">
        <v>319</v>
      </c>
      <c r="K25" s="272"/>
    </row>
    <row r="26" spans="1:11" ht="16.5" customHeight="1">
      <c r="A26" s="269"/>
      <c r="B26" s="270"/>
      <c r="C26" s="270"/>
      <c r="D26" s="270"/>
      <c r="E26" s="153" t="s">
        <v>248</v>
      </c>
      <c r="F26" s="171" t="s">
        <v>249</v>
      </c>
      <c r="G26" s="271" t="s">
        <v>320</v>
      </c>
      <c r="H26" s="271"/>
      <c r="I26" s="150" t="s">
        <v>198</v>
      </c>
      <c r="J26" s="271" t="s">
        <v>321</v>
      </c>
      <c r="K26" s="272"/>
    </row>
    <row r="27" spans="1:11" ht="16.5" customHeight="1">
      <c r="A27" s="269"/>
      <c r="B27" s="270"/>
      <c r="C27" s="270"/>
      <c r="D27" s="270"/>
      <c r="E27" s="153" t="s">
        <v>322</v>
      </c>
      <c r="F27" s="171" t="s">
        <v>323</v>
      </c>
      <c r="G27" s="271" t="s">
        <v>324</v>
      </c>
      <c r="H27" s="271"/>
      <c r="I27" s="150" t="s">
        <v>314</v>
      </c>
      <c r="J27" s="271" t="s">
        <v>325</v>
      </c>
      <c r="K27" s="272"/>
    </row>
    <row r="28" spans="1:11" ht="16.5" customHeight="1">
      <c r="A28" s="273"/>
      <c r="B28" s="274"/>
      <c r="C28" s="275" t="s">
        <v>164</v>
      </c>
      <c r="D28" s="275"/>
      <c r="E28" s="168"/>
      <c r="F28" s="170" t="s">
        <v>165</v>
      </c>
      <c r="G28" s="305" t="s">
        <v>166</v>
      </c>
      <c r="H28" s="305"/>
      <c r="I28" s="151" t="s">
        <v>167</v>
      </c>
      <c r="J28" s="305" t="s">
        <v>168</v>
      </c>
      <c r="K28" s="306"/>
    </row>
    <row r="29" spans="1:11" ht="16.5" customHeight="1">
      <c r="A29" s="269"/>
      <c r="B29" s="270"/>
      <c r="C29" s="270"/>
      <c r="D29" s="270"/>
      <c r="E29" s="153" t="s">
        <v>326</v>
      </c>
      <c r="F29" s="171" t="s">
        <v>327</v>
      </c>
      <c r="G29" s="271" t="s">
        <v>328</v>
      </c>
      <c r="H29" s="271"/>
      <c r="I29" s="150" t="s">
        <v>167</v>
      </c>
      <c r="J29" s="271" t="s">
        <v>329</v>
      </c>
      <c r="K29" s="272"/>
    </row>
    <row r="30" spans="1:11" ht="16.5" customHeight="1">
      <c r="A30" s="307" t="s">
        <v>94</v>
      </c>
      <c r="B30" s="308"/>
      <c r="C30" s="308"/>
      <c r="D30" s="308"/>
      <c r="E30" s="131"/>
      <c r="F30" s="169" t="s">
        <v>330</v>
      </c>
      <c r="G30" s="309" t="s">
        <v>331</v>
      </c>
      <c r="H30" s="309"/>
      <c r="I30" s="132" t="s">
        <v>304</v>
      </c>
      <c r="J30" s="309" t="s">
        <v>332</v>
      </c>
      <c r="K30" s="310"/>
    </row>
    <row r="31" spans="1:11" ht="16.5" customHeight="1">
      <c r="A31" s="273"/>
      <c r="B31" s="274"/>
      <c r="C31" s="275" t="s">
        <v>333</v>
      </c>
      <c r="D31" s="275"/>
      <c r="E31" s="168"/>
      <c r="F31" s="170" t="s">
        <v>334</v>
      </c>
      <c r="G31" s="305" t="s">
        <v>335</v>
      </c>
      <c r="H31" s="305"/>
      <c r="I31" s="151" t="s">
        <v>304</v>
      </c>
      <c r="J31" s="305" t="s">
        <v>336</v>
      </c>
      <c r="K31" s="306"/>
    </row>
    <row r="32" spans="1:11" ht="28.5" customHeight="1">
      <c r="A32" s="269"/>
      <c r="B32" s="270"/>
      <c r="C32" s="270"/>
      <c r="D32" s="270"/>
      <c r="E32" s="153" t="s">
        <v>337</v>
      </c>
      <c r="F32" s="171" t="s">
        <v>338</v>
      </c>
      <c r="G32" s="271" t="s">
        <v>149</v>
      </c>
      <c r="H32" s="271"/>
      <c r="I32" s="150" t="s">
        <v>339</v>
      </c>
      <c r="J32" s="271" t="s">
        <v>340</v>
      </c>
      <c r="K32" s="272"/>
    </row>
    <row r="33" spans="1:11" ht="16.5" customHeight="1">
      <c r="A33" s="269"/>
      <c r="B33" s="270"/>
      <c r="C33" s="270"/>
      <c r="D33" s="270"/>
      <c r="E33" s="153" t="s">
        <v>248</v>
      </c>
      <c r="F33" s="171" t="s">
        <v>249</v>
      </c>
      <c r="G33" s="271" t="s">
        <v>341</v>
      </c>
      <c r="H33" s="271"/>
      <c r="I33" s="150" t="s">
        <v>342</v>
      </c>
      <c r="J33" s="271" t="s">
        <v>343</v>
      </c>
      <c r="K33" s="272"/>
    </row>
    <row r="34" spans="1:11" ht="16.5" customHeight="1">
      <c r="A34" s="269"/>
      <c r="B34" s="270"/>
      <c r="C34" s="270"/>
      <c r="D34" s="270"/>
      <c r="E34" s="153" t="s">
        <v>301</v>
      </c>
      <c r="F34" s="171" t="s">
        <v>302</v>
      </c>
      <c r="G34" s="271" t="s">
        <v>344</v>
      </c>
      <c r="H34" s="271"/>
      <c r="I34" s="150" t="s">
        <v>345</v>
      </c>
      <c r="J34" s="271" t="s">
        <v>346</v>
      </c>
      <c r="K34" s="272"/>
    </row>
    <row r="35" spans="1:11" ht="16.5" customHeight="1">
      <c r="A35" s="269"/>
      <c r="B35" s="270"/>
      <c r="C35" s="270"/>
      <c r="D35" s="270"/>
      <c r="E35" s="153" t="s">
        <v>280</v>
      </c>
      <c r="F35" s="171" t="s">
        <v>281</v>
      </c>
      <c r="G35" s="271" t="s">
        <v>347</v>
      </c>
      <c r="H35" s="271"/>
      <c r="I35" s="150" t="s">
        <v>348</v>
      </c>
      <c r="J35" s="271" t="s">
        <v>349</v>
      </c>
      <c r="K35" s="272"/>
    </row>
    <row r="36" spans="1:11" ht="31.5" customHeight="1">
      <c r="A36" s="269"/>
      <c r="B36" s="270"/>
      <c r="C36" s="270"/>
      <c r="D36" s="270"/>
      <c r="E36" s="153" t="s">
        <v>350</v>
      </c>
      <c r="F36" s="171" t="s">
        <v>351</v>
      </c>
      <c r="G36" s="271" t="s">
        <v>198</v>
      </c>
      <c r="H36" s="271"/>
      <c r="I36" s="150" t="s">
        <v>352</v>
      </c>
      <c r="J36" s="271" t="s">
        <v>353</v>
      </c>
      <c r="K36" s="272"/>
    </row>
    <row r="37" spans="1:11" ht="33" customHeight="1">
      <c r="A37" s="269"/>
      <c r="B37" s="270"/>
      <c r="C37" s="270"/>
      <c r="D37" s="270"/>
      <c r="E37" s="153" t="s">
        <v>354</v>
      </c>
      <c r="F37" s="171" t="s">
        <v>355</v>
      </c>
      <c r="G37" s="271" t="s">
        <v>356</v>
      </c>
      <c r="H37" s="271"/>
      <c r="I37" s="150" t="s">
        <v>357</v>
      </c>
      <c r="J37" s="271" t="s">
        <v>358</v>
      </c>
      <c r="K37" s="272"/>
    </row>
    <row r="38" spans="1:11" ht="16.5" customHeight="1">
      <c r="A38" s="307" t="s">
        <v>359</v>
      </c>
      <c r="B38" s="308"/>
      <c r="C38" s="308"/>
      <c r="D38" s="308"/>
      <c r="E38" s="131"/>
      <c r="F38" s="169" t="s">
        <v>360</v>
      </c>
      <c r="G38" s="309" t="s">
        <v>361</v>
      </c>
      <c r="H38" s="309"/>
      <c r="I38" s="132" t="s">
        <v>362</v>
      </c>
      <c r="J38" s="309" t="s">
        <v>363</v>
      </c>
      <c r="K38" s="310"/>
    </row>
    <row r="39" spans="1:11" ht="19.5" customHeight="1">
      <c r="A39" s="273"/>
      <c r="B39" s="274"/>
      <c r="C39" s="275" t="s">
        <v>364</v>
      </c>
      <c r="D39" s="275"/>
      <c r="E39" s="168"/>
      <c r="F39" s="170" t="s">
        <v>365</v>
      </c>
      <c r="G39" s="305" t="s">
        <v>361</v>
      </c>
      <c r="H39" s="305"/>
      <c r="I39" s="151" t="s">
        <v>362</v>
      </c>
      <c r="J39" s="305" t="s">
        <v>363</v>
      </c>
      <c r="K39" s="306"/>
    </row>
    <row r="40" spans="1:11" ht="37.5" customHeight="1">
      <c r="A40" s="269"/>
      <c r="B40" s="270"/>
      <c r="C40" s="270"/>
      <c r="D40" s="270"/>
      <c r="E40" s="153" t="s">
        <v>366</v>
      </c>
      <c r="F40" s="171" t="s">
        <v>367</v>
      </c>
      <c r="G40" s="271" t="s">
        <v>361</v>
      </c>
      <c r="H40" s="271"/>
      <c r="I40" s="150" t="s">
        <v>362</v>
      </c>
      <c r="J40" s="271" t="s">
        <v>363</v>
      </c>
      <c r="K40" s="272"/>
    </row>
    <row r="41" spans="1:11" ht="16.5" customHeight="1">
      <c r="A41" s="307" t="s">
        <v>368</v>
      </c>
      <c r="B41" s="308"/>
      <c r="C41" s="308"/>
      <c r="D41" s="308"/>
      <c r="E41" s="131"/>
      <c r="F41" s="169" t="s">
        <v>369</v>
      </c>
      <c r="G41" s="309" t="s">
        <v>370</v>
      </c>
      <c r="H41" s="309"/>
      <c r="I41" s="132" t="s">
        <v>371</v>
      </c>
      <c r="J41" s="309" t="s">
        <v>372</v>
      </c>
      <c r="K41" s="310"/>
    </row>
    <row r="42" spans="1:11" ht="16.5" customHeight="1">
      <c r="A42" s="273"/>
      <c r="B42" s="274"/>
      <c r="C42" s="275" t="s">
        <v>373</v>
      </c>
      <c r="D42" s="275"/>
      <c r="E42" s="168"/>
      <c r="F42" s="170" t="s">
        <v>374</v>
      </c>
      <c r="G42" s="305" t="s">
        <v>375</v>
      </c>
      <c r="H42" s="305"/>
      <c r="I42" s="151" t="s">
        <v>371</v>
      </c>
      <c r="J42" s="305" t="s">
        <v>376</v>
      </c>
      <c r="K42" s="306"/>
    </row>
    <row r="43" spans="1:11" ht="16.5" customHeight="1">
      <c r="A43" s="269"/>
      <c r="B43" s="270"/>
      <c r="C43" s="270"/>
      <c r="D43" s="270"/>
      <c r="E43" s="153" t="s">
        <v>377</v>
      </c>
      <c r="F43" s="171" t="s">
        <v>378</v>
      </c>
      <c r="G43" s="271" t="s">
        <v>375</v>
      </c>
      <c r="H43" s="271"/>
      <c r="I43" s="150" t="s">
        <v>371</v>
      </c>
      <c r="J43" s="271" t="s">
        <v>376</v>
      </c>
      <c r="K43" s="272"/>
    </row>
    <row r="44" spans="1:11" ht="16.5" customHeight="1">
      <c r="A44" s="307" t="s">
        <v>200</v>
      </c>
      <c r="B44" s="308"/>
      <c r="C44" s="308"/>
      <c r="D44" s="308"/>
      <c r="E44" s="131"/>
      <c r="F44" s="169" t="s">
        <v>201</v>
      </c>
      <c r="G44" s="309" t="s">
        <v>379</v>
      </c>
      <c r="H44" s="309"/>
      <c r="I44" s="132" t="s">
        <v>380</v>
      </c>
      <c r="J44" s="309" t="s">
        <v>381</v>
      </c>
      <c r="K44" s="310"/>
    </row>
    <row r="45" spans="1:11" ht="16.5" customHeight="1">
      <c r="A45" s="273"/>
      <c r="B45" s="274"/>
      <c r="C45" s="275" t="s">
        <v>382</v>
      </c>
      <c r="D45" s="275"/>
      <c r="E45" s="168"/>
      <c r="F45" s="170" t="s">
        <v>383</v>
      </c>
      <c r="G45" s="305" t="s">
        <v>384</v>
      </c>
      <c r="H45" s="305"/>
      <c r="I45" s="151" t="s">
        <v>380</v>
      </c>
      <c r="J45" s="305" t="s">
        <v>385</v>
      </c>
      <c r="K45" s="306"/>
    </row>
    <row r="46" spans="1:11" ht="39" customHeight="1">
      <c r="A46" s="269"/>
      <c r="B46" s="270"/>
      <c r="C46" s="270"/>
      <c r="D46" s="270"/>
      <c r="E46" s="153" t="s">
        <v>386</v>
      </c>
      <c r="F46" s="171" t="s">
        <v>387</v>
      </c>
      <c r="G46" s="271" t="s">
        <v>384</v>
      </c>
      <c r="H46" s="271"/>
      <c r="I46" s="150" t="s">
        <v>380</v>
      </c>
      <c r="J46" s="271" t="s">
        <v>385</v>
      </c>
      <c r="K46" s="272"/>
    </row>
    <row r="47" spans="1:11" ht="16.5" customHeight="1">
      <c r="A47" s="307" t="s">
        <v>388</v>
      </c>
      <c r="B47" s="308"/>
      <c r="C47" s="308"/>
      <c r="D47" s="308"/>
      <c r="E47" s="131"/>
      <c r="F47" s="169" t="s">
        <v>389</v>
      </c>
      <c r="G47" s="309" t="s">
        <v>390</v>
      </c>
      <c r="H47" s="309"/>
      <c r="I47" s="132" t="s">
        <v>391</v>
      </c>
      <c r="J47" s="309" t="s">
        <v>392</v>
      </c>
      <c r="K47" s="310"/>
    </row>
    <row r="48" spans="1:11" ht="16.5" customHeight="1">
      <c r="A48" s="273"/>
      <c r="B48" s="274"/>
      <c r="C48" s="275" t="s">
        <v>393</v>
      </c>
      <c r="D48" s="275"/>
      <c r="E48" s="168"/>
      <c r="F48" s="170" t="s">
        <v>394</v>
      </c>
      <c r="G48" s="305" t="s">
        <v>202</v>
      </c>
      <c r="H48" s="305"/>
      <c r="I48" s="151" t="s">
        <v>391</v>
      </c>
      <c r="J48" s="305" t="s">
        <v>344</v>
      </c>
      <c r="K48" s="306"/>
    </row>
    <row r="49" spans="1:11" ht="16.5" customHeight="1">
      <c r="A49" s="269"/>
      <c r="B49" s="270"/>
      <c r="C49" s="270"/>
      <c r="D49" s="270"/>
      <c r="E49" s="153" t="s">
        <v>280</v>
      </c>
      <c r="F49" s="171" t="s">
        <v>281</v>
      </c>
      <c r="G49" s="271" t="s">
        <v>202</v>
      </c>
      <c r="H49" s="271"/>
      <c r="I49" s="150" t="s">
        <v>391</v>
      </c>
      <c r="J49" s="271" t="s">
        <v>344</v>
      </c>
      <c r="K49" s="272"/>
    </row>
    <row r="50" spans="1:11" ht="16.5" customHeight="1">
      <c r="A50" s="307" t="s">
        <v>204</v>
      </c>
      <c r="B50" s="308"/>
      <c r="C50" s="308"/>
      <c r="D50" s="308"/>
      <c r="E50" s="131"/>
      <c r="F50" s="169" t="s">
        <v>205</v>
      </c>
      <c r="G50" s="309" t="s">
        <v>395</v>
      </c>
      <c r="H50" s="309"/>
      <c r="I50" s="132" t="s">
        <v>396</v>
      </c>
      <c r="J50" s="309" t="s">
        <v>397</v>
      </c>
      <c r="K50" s="310"/>
    </row>
    <row r="51" spans="1:11" ht="16.5" customHeight="1">
      <c r="A51" s="273"/>
      <c r="B51" s="274"/>
      <c r="C51" s="275" t="s">
        <v>217</v>
      </c>
      <c r="D51" s="275"/>
      <c r="E51" s="168"/>
      <c r="F51" s="170" t="s">
        <v>218</v>
      </c>
      <c r="G51" s="305" t="s">
        <v>398</v>
      </c>
      <c r="H51" s="305"/>
      <c r="I51" s="151" t="s">
        <v>396</v>
      </c>
      <c r="J51" s="305" t="s">
        <v>399</v>
      </c>
      <c r="K51" s="306"/>
    </row>
    <row r="52" spans="1:11" ht="16.5" customHeight="1">
      <c r="A52" s="269"/>
      <c r="B52" s="270"/>
      <c r="C52" s="270"/>
      <c r="D52" s="270"/>
      <c r="E52" s="153" t="s">
        <v>400</v>
      </c>
      <c r="F52" s="171" t="s">
        <v>401</v>
      </c>
      <c r="G52" s="271" t="s">
        <v>199</v>
      </c>
      <c r="H52" s="271"/>
      <c r="I52" s="150" t="s">
        <v>402</v>
      </c>
      <c r="J52" s="271" t="s">
        <v>402</v>
      </c>
      <c r="K52" s="272"/>
    </row>
    <row r="53" spans="1:11" ht="16.5" customHeight="1">
      <c r="A53" s="269"/>
      <c r="B53" s="270"/>
      <c r="C53" s="270"/>
      <c r="D53" s="270"/>
      <c r="E53" s="153" t="s">
        <v>248</v>
      </c>
      <c r="F53" s="171" t="s">
        <v>249</v>
      </c>
      <c r="G53" s="271" t="s">
        <v>403</v>
      </c>
      <c r="H53" s="271"/>
      <c r="I53" s="150" t="s">
        <v>404</v>
      </c>
      <c r="J53" s="271" t="s">
        <v>405</v>
      </c>
      <c r="K53" s="272"/>
    </row>
    <row r="54" spans="1:11" ht="16.5" customHeight="1">
      <c r="A54" s="269"/>
      <c r="B54" s="270"/>
      <c r="C54" s="270"/>
      <c r="D54" s="270"/>
      <c r="E54" s="153" t="s">
        <v>280</v>
      </c>
      <c r="F54" s="171" t="s">
        <v>281</v>
      </c>
      <c r="G54" s="271" t="s">
        <v>406</v>
      </c>
      <c r="H54" s="271"/>
      <c r="I54" s="150" t="s">
        <v>407</v>
      </c>
      <c r="J54" s="271" t="s">
        <v>408</v>
      </c>
      <c r="K54" s="272"/>
    </row>
    <row r="55" spans="1:11" ht="16.5" customHeight="1">
      <c r="A55" s="307" t="s">
        <v>222</v>
      </c>
      <c r="B55" s="308"/>
      <c r="C55" s="308"/>
      <c r="D55" s="308"/>
      <c r="E55" s="131"/>
      <c r="F55" s="169" t="s">
        <v>223</v>
      </c>
      <c r="G55" s="309" t="s">
        <v>409</v>
      </c>
      <c r="H55" s="309"/>
      <c r="I55" s="132" t="s">
        <v>199</v>
      </c>
      <c r="J55" s="309" t="s">
        <v>409</v>
      </c>
      <c r="K55" s="310"/>
    </row>
    <row r="56" spans="1:11" ht="16.5" customHeight="1">
      <c r="A56" s="273"/>
      <c r="B56" s="274"/>
      <c r="C56" s="275" t="s">
        <v>410</v>
      </c>
      <c r="D56" s="275"/>
      <c r="E56" s="168"/>
      <c r="F56" s="170" t="s">
        <v>411</v>
      </c>
      <c r="G56" s="305" t="s">
        <v>412</v>
      </c>
      <c r="H56" s="305"/>
      <c r="I56" s="151" t="s">
        <v>199</v>
      </c>
      <c r="J56" s="305" t="s">
        <v>412</v>
      </c>
      <c r="K56" s="306"/>
    </row>
    <row r="57" spans="1:11" ht="16.5" customHeight="1">
      <c r="A57" s="269"/>
      <c r="B57" s="270"/>
      <c r="C57" s="270"/>
      <c r="D57" s="270"/>
      <c r="E57" s="153" t="s">
        <v>413</v>
      </c>
      <c r="F57" s="171" t="s">
        <v>414</v>
      </c>
      <c r="G57" s="271" t="s">
        <v>415</v>
      </c>
      <c r="H57" s="271"/>
      <c r="I57" s="150" t="s">
        <v>416</v>
      </c>
      <c r="J57" s="271" t="s">
        <v>417</v>
      </c>
      <c r="K57" s="272"/>
    </row>
    <row r="58" spans="1:11" ht="16.5" customHeight="1">
      <c r="A58" s="269"/>
      <c r="B58" s="270"/>
      <c r="C58" s="270"/>
      <c r="D58" s="270"/>
      <c r="E58" s="153" t="s">
        <v>418</v>
      </c>
      <c r="F58" s="171" t="s">
        <v>419</v>
      </c>
      <c r="G58" s="271" t="s">
        <v>420</v>
      </c>
      <c r="H58" s="271"/>
      <c r="I58" s="150" t="s">
        <v>421</v>
      </c>
      <c r="J58" s="271" t="s">
        <v>422</v>
      </c>
      <c r="K58" s="272"/>
    </row>
    <row r="59" spans="1:11" ht="16.5" customHeight="1">
      <c r="A59" s="307" t="s">
        <v>97</v>
      </c>
      <c r="B59" s="308"/>
      <c r="C59" s="308"/>
      <c r="D59" s="308"/>
      <c r="E59" s="131"/>
      <c r="F59" s="169" t="s">
        <v>423</v>
      </c>
      <c r="G59" s="309" t="s">
        <v>424</v>
      </c>
      <c r="H59" s="309"/>
      <c r="I59" s="132" t="s">
        <v>425</v>
      </c>
      <c r="J59" s="309" t="s">
        <v>426</v>
      </c>
      <c r="K59" s="310"/>
    </row>
    <row r="60" spans="1:11" ht="16.5" customHeight="1">
      <c r="A60" s="273"/>
      <c r="B60" s="274"/>
      <c r="C60" s="275" t="s">
        <v>98</v>
      </c>
      <c r="D60" s="275"/>
      <c r="E60" s="168"/>
      <c r="F60" s="170" t="s">
        <v>427</v>
      </c>
      <c r="G60" s="305" t="s">
        <v>428</v>
      </c>
      <c r="H60" s="305"/>
      <c r="I60" s="151" t="s">
        <v>425</v>
      </c>
      <c r="J60" s="305" t="s">
        <v>429</v>
      </c>
      <c r="K60" s="306"/>
    </row>
    <row r="61" spans="1:11" ht="16.5" customHeight="1">
      <c r="A61" s="269"/>
      <c r="B61" s="270"/>
      <c r="C61" s="270"/>
      <c r="D61" s="270"/>
      <c r="E61" s="153" t="s">
        <v>248</v>
      </c>
      <c r="F61" s="171" t="s">
        <v>249</v>
      </c>
      <c r="G61" s="271" t="s">
        <v>430</v>
      </c>
      <c r="H61" s="271"/>
      <c r="I61" s="150" t="s">
        <v>431</v>
      </c>
      <c r="J61" s="271" t="s">
        <v>432</v>
      </c>
      <c r="K61" s="272"/>
    </row>
    <row r="62" spans="1:11" ht="16.5" customHeight="1">
      <c r="A62" s="269"/>
      <c r="B62" s="270"/>
      <c r="C62" s="270"/>
      <c r="D62" s="270"/>
      <c r="E62" s="153" t="s">
        <v>81</v>
      </c>
      <c r="F62" s="171" t="s">
        <v>288</v>
      </c>
      <c r="G62" s="271" t="s">
        <v>433</v>
      </c>
      <c r="H62" s="271"/>
      <c r="I62" s="150" t="s">
        <v>434</v>
      </c>
      <c r="J62" s="271" t="s">
        <v>435</v>
      </c>
      <c r="K62" s="272"/>
    </row>
    <row r="63" spans="1:11" ht="16.5" customHeight="1">
      <c r="A63" s="307" t="s">
        <v>100</v>
      </c>
      <c r="B63" s="308"/>
      <c r="C63" s="308"/>
      <c r="D63" s="308"/>
      <c r="E63" s="131"/>
      <c r="F63" s="169" t="s">
        <v>436</v>
      </c>
      <c r="G63" s="309" t="s">
        <v>437</v>
      </c>
      <c r="H63" s="309"/>
      <c r="I63" s="132" t="s">
        <v>304</v>
      </c>
      <c r="J63" s="309" t="s">
        <v>438</v>
      </c>
      <c r="K63" s="310"/>
    </row>
    <row r="64" spans="1:11" ht="16.5" customHeight="1">
      <c r="A64" s="273"/>
      <c r="B64" s="274"/>
      <c r="C64" s="275" t="s">
        <v>101</v>
      </c>
      <c r="D64" s="275"/>
      <c r="E64" s="168"/>
      <c r="F64" s="170" t="s">
        <v>439</v>
      </c>
      <c r="G64" s="305" t="s">
        <v>440</v>
      </c>
      <c r="H64" s="305"/>
      <c r="I64" s="151" t="s">
        <v>304</v>
      </c>
      <c r="J64" s="305" t="s">
        <v>441</v>
      </c>
      <c r="K64" s="306"/>
    </row>
    <row r="65" spans="1:11" ht="16.5" customHeight="1">
      <c r="A65" s="269"/>
      <c r="B65" s="270"/>
      <c r="C65" s="270"/>
      <c r="D65" s="270"/>
      <c r="E65" s="153" t="s">
        <v>248</v>
      </c>
      <c r="F65" s="171" t="s">
        <v>249</v>
      </c>
      <c r="G65" s="271" t="s">
        <v>442</v>
      </c>
      <c r="H65" s="271"/>
      <c r="I65" s="150" t="s">
        <v>304</v>
      </c>
      <c r="J65" s="271" t="s">
        <v>443</v>
      </c>
      <c r="K65" s="272"/>
    </row>
    <row r="66" spans="1:11" ht="16.5" customHeight="1">
      <c r="A66" s="307" t="s">
        <v>117</v>
      </c>
      <c r="B66" s="308"/>
      <c r="C66" s="308"/>
      <c r="D66" s="308"/>
      <c r="E66" s="131"/>
      <c r="F66" s="169" t="s">
        <v>444</v>
      </c>
      <c r="G66" s="309" t="s">
        <v>445</v>
      </c>
      <c r="H66" s="309"/>
      <c r="I66" s="132" t="s">
        <v>199</v>
      </c>
      <c r="J66" s="309" t="s">
        <v>445</v>
      </c>
      <c r="K66" s="310"/>
    </row>
    <row r="67" spans="1:11" ht="16.5" customHeight="1">
      <c r="A67" s="273"/>
      <c r="B67" s="274"/>
      <c r="C67" s="275" t="s">
        <v>120</v>
      </c>
      <c r="D67" s="275"/>
      <c r="E67" s="168"/>
      <c r="F67" s="170" t="s">
        <v>136</v>
      </c>
      <c r="G67" s="305" t="s">
        <v>446</v>
      </c>
      <c r="H67" s="305"/>
      <c r="I67" s="151" t="s">
        <v>199</v>
      </c>
      <c r="J67" s="305" t="s">
        <v>446</v>
      </c>
      <c r="K67" s="306"/>
    </row>
    <row r="68" spans="1:11" ht="16.5" customHeight="1">
      <c r="A68" s="269"/>
      <c r="B68" s="270"/>
      <c r="C68" s="270"/>
      <c r="D68" s="270"/>
      <c r="E68" s="153" t="s">
        <v>248</v>
      </c>
      <c r="F68" s="171" t="s">
        <v>249</v>
      </c>
      <c r="G68" s="271" t="s">
        <v>447</v>
      </c>
      <c r="H68" s="271"/>
      <c r="I68" s="150" t="s">
        <v>448</v>
      </c>
      <c r="J68" s="271" t="s">
        <v>449</v>
      </c>
      <c r="K68" s="272"/>
    </row>
    <row r="69" spans="1:11" ht="16.5" customHeight="1" thickBot="1">
      <c r="A69" s="301"/>
      <c r="B69" s="302"/>
      <c r="C69" s="302"/>
      <c r="D69" s="302"/>
      <c r="E69" s="165" t="s">
        <v>275</v>
      </c>
      <c r="F69" s="172" t="s">
        <v>276</v>
      </c>
      <c r="G69" s="303" t="s">
        <v>450</v>
      </c>
      <c r="H69" s="303"/>
      <c r="I69" s="152" t="s">
        <v>356</v>
      </c>
      <c r="J69" s="303" t="s">
        <v>451</v>
      </c>
      <c r="K69" s="304"/>
    </row>
    <row r="70" spans="1:11" ht="5.25" customHeight="1" thickBot="1" thickTop="1">
      <c r="A70" s="268"/>
      <c r="B70" s="268"/>
      <c r="C70" s="268"/>
      <c r="D70" s="268"/>
      <c r="E70" s="268"/>
      <c r="F70" s="280"/>
      <c r="G70" s="280"/>
      <c r="H70" s="280"/>
      <c r="I70" s="280"/>
      <c r="J70" s="280"/>
      <c r="K70" s="280"/>
    </row>
    <row r="71" spans="1:11" ht="16.5" customHeight="1" thickBot="1" thickTop="1">
      <c r="A71" s="263" t="s">
        <v>230</v>
      </c>
      <c r="B71" s="299"/>
      <c r="C71" s="299"/>
      <c r="D71" s="299"/>
      <c r="E71" s="299"/>
      <c r="F71" s="299"/>
      <c r="G71" s="299" t="s">
        <v>452</v>
      </c>
      <c r="H71" s="299"/>
      <c r="I71" s="166" t="s">
        <v>453</v>
      </c>
      <c r="J71" s="299" t="s">
        <v>454</v>
      </c>
      <c r="K71" s="300"/>
    </row>
    <row r="72" spans="1:11" ht="5.25" customHeight="1" thickTop="1">
      <c r="A72" s="280"/>
      <c r="B72" s="280"/>
      <c r="C72" s="280"/>
      <c r="D72" s="280"/>
      <c r="E72" s="280"/>
      <c r="F72" s="280"/>
      <c r="G72" s="280"/>
      <c r="H72" s="280"/>
      <c r="I72" s="280"/>
      <c r="J72" s="280"/>
      <c r="K72" s="285"/>
    </row>
    <row r="73" spans="1:11" ht="5.25" customHeight="1">
      <c r="A73" s="264"/>
      <c r="B73" s="264"/>
      <c r="C73" s="264"/>
      <c r="D73" s="280"/>
      <c r="E73" s="280"/>
      <c r="F73" s="280"/>
      <c r="G73" s="280"/>
      <c r="H73" s="280"/>
      <c r="I73" s="280"/>
      <c r="J73" s="280"/>
      <c r="K73" s="285"/>
    </row>
    <row r="74" spans="1:11" ht="11.25" customHeight="1">
      <c r="A74" s="264"/>
      <c r="B74" s="264"/>
      <c r="C74" s="264"/>
      <c r="D74" s="280"/>
      <c r="E74" s="280"/>
      <c r="F74" s="280"/>
      <c r="G74" s="280"/>
      <c r="H74" s="280"/>
      <c r="I74" s="280"/>
      <c r="J74" s="280"/>
      <c r="K74" s="280"/>
    </row>
  </sheetData>
  <mergeCells count="280">
    <mergeCell ref="A3:B3"/>
    <mergeCell ref="C3:D3"/>
    <mergeCell ref="G3:H3"/>
    <mergeCell ref="J3:K3"/>
    <mergeCell ref="A4:B4"/>
    <mergeCell ref="C4:D4"/>
    <mergeCell ref="G4:H4"/>
    <mergeCell ref="J4:K4"/>
    <mergeCell ref="A5:B5"/>
    <mergeCell ref="C5:D5"/>
    <mergeCell ref="G5:H5"/>
    <mergeCell ref="J5:K5"/>
    <mergeCell ref="A6:B6"/>
    <mergeCell ref="C6:D6"/>
    <mergeCell ref="G6:H6"/>
    <mergeCell ref="J6:K6"/>
    <mergeCell ref="A7:B7"/>
    <mergeCell ref="C7:D7"/>
    <mergeCell ref="G7:H7"/>
    <mergeCell ref="J7:K7"/>
    <mergeCell ref="A8:B8"/>
    <mergeCell ref="C8:D8"/>
    <mergeCell ref="G8:H8"/>
    <mergeCell ref="J8:K8"/>
    <mergeCell ref="A9:B9"/>
    <mergeCell ref="C9:D9"/>
    <mergeCell ref="G9:H9"/>
    <mergeCell ref="J9:K9"/>
    <mergeCell ref="A10:B10"/>
    <mergeCell ref="C10:D10"/>
    <mergeCell ref="G10:H10"/>
    <mergeCell ref="J10:K10"/>
    <mergeCell ref="A11:B11"/>
    <mergeCell ref="C11:D11"/>
    <mergeCell ref="G11:H11"/>
    <mergeCell ref="J11:K11"/>
    <mergeCell ref="A12:B12"/>
    <mergeCell ref="C12:D12"/>
    <mergeCell ref="G12:H12"/>
    <mergeCell ref="J12:K12"/>
    <mergeCell ref="A13:B13"/>
    <mergeCell ref="C13:D13"/>
    <mergeCell ref="G13:H13"/>
    <mergeCell ref="J13:K13"/>
    <mergeCell ref="A14:B14"/>
    <mergeCell ref="C14:D14"/>
    <mergeCell ref="G14:H14"/>
    <mergeCell ref="J14:K14"/>
    <mergeCell ref="A15:B15"/>
    <mergeCell ref="C15:D15"/>
    <mergeCell ref="G15:H15"/>
    <mergeCell ref="J15:K15"/>
    <mergeCell ref="A16:B16"/>
    <mergeCell ref="C16:D16"/>
    <mergeCell ref="G16:H16"/>
    <mergeCell ref="J16:K16"/>
    <mergeCell ref="A17:B17"/>
    <mergeCell ref="C17:D17"/>
    <mergeCell ref="G17:H17"/>
    <mergeCell ref="J17:K17"/>
    <mergeCell ref="A18:B18"/>
    <mergeCell ref="C18:D18"/>
    <mergeCell ref="G18:H18"/>
    <mergeCell ref="J18:K18"/>
    <mergeCell ref="A19:B19"/>
    <mergeCell ref="C19:D19"/>
    <mergeCell ref="G19:H19"/>
    <mergeCell ref="J19:K19"/>
    <mergeCell ref="A20:B20"/>
    <mergeCell ref="C20:D20"/>
    <mergeCell ref="G20:H20"/>
    <mergeCell ref="J20:K20"/>
    <mergeCell ref="A21:B21"/>
    <mergeCell ref="C21:D21"/>
    <mergeCell ref="G21:H21"/>
    <mergeCell ref="J21:K21"/>
    <mergeCell ref="A22:B22"/>
    <mergeCell ref="C22:D22"/>
    <mergeCell ref="G22:H22"/>
    <mergeCell ref="J22:K22"/>
    <mergeCell ref="A23:B23"/>
    <mergeCell ref="C23:D23"/>
    <mergeCell ref="G23:H23"/>
    <mergeCell ref="J23:K23"/>
    <mergeCell ref="A24:B24"/>
    <mergeCell ref="C24:D24"/>
    <mergeCell ref="G24:H24"/>
    <mergeCell ref="J24:K24"/>
    <mergeCell ref="A25:B25"/>
    <mergeCell ref="C25:D25"/>
    <mergeCell ref="G25:H25"/>
    <mergeCell ref="J25:K25"/>
    <mergeCell ref="A26:B26"/>
    <mergeCell ref="C26:D26"/>
    <mergeCell ref="G26:H26"/>
    <mergeCell ref="J26:K26"/>
    <mergeCell ref="A27:B27"/>
    <mergeCell ref="C27:D27"/>
    <mergeCell ref="G27:H27"/>
    <mergeCell ref="J27:K27"/>
    <mergeCell ref="A28:B28"/>
    <mergeCell ref="C28:D28"/>
    <mergeCell ref="G28:H28"/>
    <mergeCell ref="J28:K28"/>
    <mergeCell ref="A29:B29"/>
    <mergeCell ref="C29:D29"/>
    <mergeCell ref="G29:H29"/>
    <mergeCell ref="J29:K29"/>
    <mergeCell ref="A30:B30"/>
    <mergeCell ref="C30:D30"/>
    <mergeCell ref="G30:H30"/>
    <mergeCell ref="J30:K30"/>
    <mergeCell ref="A31:B31"/>
    <mergeCell ref="C31:D31"/>
    <mergeCell ref="G31:H31"/>
    <mergeCell ref="J31:K31"/>
    <mergeCell ref="A32:B32"/>
    <mergeCell ref="C32:D32"/>
    <mergeCell ref="G32:H32"/>
    <mergeCell ref="J32:K32"/>
    <mergeCell ref="A33:B33"/>
    <mergeCell ref="C33:D33"/>
    <mergeCell ref="G33:H33"/>
    <mergeCell ref="J33:K33"/>
    <mergeCell ref="A34:B34"/>
    <mergeCell ref="C34:D34"/>
    <mergeCell ref="G34:H34"/>
    <mergeCell ref="J34:K34"/>
    <mergeCell ref="A35:B35"/>
    <mergeCell ref="C35:D35"/>
    <mergeCell ref="G35:H35"/>
    <mergeCell ref="J35:K35"/>
    <mergeCell ref="A36:B36"/>
    <mergeCell ref="C36:D36"/>
    <mergeCell ref="G36:H36"/>
    <mergeCell ref="J36:K36"/>
    <mergeCell ref="A37:B37"/>
    <mergeCell ref="C37:D37"/>
    <mergeCell ref="G37:H37"/>
    <mergeCell ref="J37:K37"/>
    <mergeCell ref="A38:B38"/>
    <mergeCell ref="C38:D38"/>
    <mergeCell ref="G38:H38"/>
    <mergeCell ref="J38:K38"/>
    <mergeCell ref="A39:B39"/>
    <mergeCell ref="C39:D39"/>
    <mergeCell ref="G39:H39"/>
    <mergeCell ref="J39:K39"/>
    <mergeCell ref="A40:B40"/>
    <mergeCell ref="C40:D40"/>
    <mergeCell ref="G40:H40"/>
    <mergeCell ref="J40:K40"/>
    <mergeCell ref="A41:B41"/>
    <mergeCell ref="C41:D41"/>
    <mergeCell ref="G41:H41"/>
    <mergeCell ref="J41:K41"/>
    <mergeCell ref="A42:B42"/>
    <mergeCell ref="C42:D42"/>
    <mergeCell ref="G42:H42"/>
    <mergeCell ref="J42:K42"/>
    <mergeCell ref="A43:B43"/>
    <mergeCell ref="C43:D43"/>
    <mergeCell ref="G43:H43"/>
    <mergeCell ref="J43:K43"/>
    <mergeCell ref="A44:B44"/>
    <mergeCell ref="C44:D44"/>
    <mergeCell ref="G44:H44"/>
    <mergeCell ref="J44:K44"/>
    <mergeCell ref="A45:B45"/>
    <mergeCell ref="C45:D45"/>
    <mergeCell ref="G45:H45"/>
    <mergeCell ref="J45:K45"/>
    <mergeCell ref="A46:B46"/>
    <mergeCell ref="C46:D46"/>
    <mergeCell ref="G46:H46"/>
    <mergeCell ref="J46:K46"/>
    <mergeCell ref="A47:B47"/>
    <mergeCell ref="C47:D47"/>
    <mergeCell ref="G47:H47"/>
    <mergeCell ref="J47:K47"/>
    <mergeCell ref="A48:B48"/>
    <mergeCell ref="C48:D48"/>
    <mergeCell ref="G48:H48"/>
    <mergeCell ref="J48:K48"/>
    <mergeCell ref="A49:B49"/>
    <mergeCell ref="C49:D49"/>
    <mergeCell ref="G49:H49"/>
    <mergeCell ref="J49:K49"/>
    <mergeCell ref="A50:B50"/>
    <mergeCell ref="C50:D50"/>
    <mergeCell ref="G50:H50"/>
    <mergeCell ref="J50:K50"/>
    <mergeCell ref="A51:B51"/>
    <mergeCell ref="C51:D51"/>
    <mergeCell ref="G51:H51"/>
    <mergeCell ref="J51:K51"/>
    <mergeCell ref="A52:B52"/>
    <mergeCell ref="C52:D52"/>
    <mergeCell ref="G52:H52"/>
    <mergeCell ref="J52:K52"/>
    <mergeCell ref="A53:B53"/>
    <mergeCell ref="C53:D53"/>
    <mergeCell ref="G53:H53"/>
    <mergeCell ref="J53:K53"/>
    <mergeCell ref="A54:B54"/>
    <mergeCell ref="C54:D54"/>
    <mergeCell ref="G54:H54"/>
    <mergeCell ref="J54:K54"/>
    <mergeCell ref="A55:B55"/>
    <mergeCell ref="C55:D55"/>
    <mergeCell ref="G55:H55"/>
    <mergeCell ref="J55:K55"/>
    <mergeCell ref="A56:B56"/>
    <mergeCell ref="C56:D56"/>
    <mergeCell ref="G56:H56"/>
    <mergeCell ref="J56:K56"/>
    <mergeCell ref="A57:B57"/>
    <mergeCell ref="C57:D57"/>
    <mergeCell ref="G57:H57"/>
    <mergeCell ref="J57:K57"/>
    <mergeCell ref="A58:B58"/>
    <mergeCell ref="C58:D58"/>
    <mergeCell ref="G58:H58"/>
    <mergeCell ref="J58:K58"/>
    <mergeCell ref="A59:B59"/>
    <mergeCell ref="C59:D59"/>
    <mergeCell ref="G59:H59"/>
    <mergeCell ref="J59:K59"/>
    <mergeCell ref="A60:B60"/>
    <mergeCell ref="C60:D60"/>
    <mergeCell ref="G60:H60"/>
    <mergeCell ref="J60:K60"/>
    <mergeCell ref="A61:B61"/>
    <mergeCell ref="C61:D61"/>
    <mergeCell ref="G61:H61"/>
    <mergeCell ref="J61:K61"/>
    <mergeCell ref="A62:B62"/>
    <mergeCell ref="C62:D62"/>
    <mergeCell ref="G62:H62"/>
    <mergeCell ref="J62:K62"/>
    <mergeCell ref="A63:B63"/>
    <mergeCell ref="C63:D63"/>
    <mergeCell ref="G63:H63"/>
    <mergeCell ref="J63:K63"/>
    <mergeCell ref="A64:B64"/>
    <mergeCell ref="C64:D64"/>
    <mergeCell ref="G64:H64"/>
    <mergeCell ref="J64:K64"/>
    <mergeCell ref="A65:B65"/>
    <mergeCell ref="C65:D65"/>
    <mergeCell ref="G65:H65"/>
    <mergeCell ref="J65:K65"/>
    <mergeCell ref="G67:H67"/>
    <mergeCell ref="J67:K67"/>
    <mergeCell ref="A66:B66"/>
    <mergeCell ref="C66:D66"/>
    <mergeCell ref="G66:H66"/>
    <mergeCell ref="J66:K66"/>
    <mergeCell ref="A71:F71"/>
    <mergeCell ref="G71:H71"/>
    <mergeCell ref="J71:K71"/>
    <mergeCell ref="A69:B69"/>
    <mergeCell ref="C69:D69"/>
    <mergeCell ref="G69:H69"/>
    <mergeCell ref="J69:K69"/>
    <mergeCell ref="A1:K1"/>
    <mergeCell ref="A2:K2"/>
    <mergeCell ref="A70:E70"/>
    <mergeCell ref="F70:K70"/>
    <mergeCell ref="A68:B68"/>
    <mergeCell ref="C68:D68"/>
    <mergeCell ref="G68:H68"/>
    <mergeCell ref="J68:K68"/>
    <mergeCell ref="A67:B67"/>
    <mergeCell ref="C67:D67"/>
    <mergeCell ref="A72:J72"/>
    <mergeCell ref="K72:K73"/>
    <mergeCell ref="A73:C74"/>
    <mergeCell ref="D73:J73"/>
    <mergeCell ref="D74:K7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D2" sqref="D2"/>
    </sheetView>
  </sheetViews>
  <sheetFormatPr defaultColWidth="9.140625" defaultRowHeight="19.5" customHeight="1"/>
  <cols>
    <col min="1" max="1" width="3.7109375" style="47" customWidth="1"/>
    <col min="2" max="2" width="6.57421875" style="47" customWidth="1"/>
    <col min="3" max="3" width="4.28125" style="47" customWidth="1"/>
    <col min="4" max="4" width="57.421875" style="47" customWidth="1"/>
    <col min="5" max="5" width="11.421875" style="47" customWidth="1"/>
    <col min="6" max="6" width="13.28125" style="47" customWidth="1"/>
    <col min="7" max="7" width="8.00390625" style="47" customWidth="1"/>
    <col min="8" max="8" width="10.8515625" style="47" customWidth="1"/>
    <col min="9" max="9" width="8.421875" style="47" customWidth="1"/>
    <col min="10" max="10" width="12.57421875" style="47" customWidth="1"/>
    <col min="11" max="11" width="9.140625" style="47" customWidth="1"/>
    <col min="12" max="12" width="10.7109375" style="47" bestFit="1" customWidth="1"/>
    <col min="13" max="16384" width="9.140625" style="47" customWidth="1"/>
  </cols>
  <sheetData>
    <row r="1" spans="2:8" ht="18" customHeight="1">
      <c r="B1" s="48"/>
      <c r="C1" s="49"/>
      <c r="D1" s="318" t="s">
        <v>557</v>
      </c>
      <c r="E1" s="318"/>
      <c r="F1" s="318"/>
      <c r="H1" s="50"/>
    </row>
    <row r="2" spans="1:11" ht="29.25" customHeight="1">
      <c r="A2" s="51"/>
      <c r="F2" s="319" t="s">
        <v>51</v>
      </c>
      <c r="G2" s="319"/>
      <c r="H2" s="319"/>
      <c r="I2" s="319"/>
      <c r="J2" s="319"/>
      <c r="K2" s="52"/>
    </row>
    <row r="3" spans="1:11" ht="17.25" customHeight="1">
      <c r="A3" s="320" t="s">
        <v>52</v>
      </c>
      <c r="B3" s="320"/>
      <c r="C3" s="320"/>
      <c r="D3" s="320"/>
      <c r="E3" s="320"/>
      <c r="F3" s="320"/>
      <c r="G3" s="320"/>
      <c r="H3" s="320"/>
      <c r="I3" s="320"/>
      <c r="J3" s="320"/>
      <c r="K3" s="53"/>
    </row>
    <row r="4" spans="1:10" ht="12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2" ht="33.75" customHeight="1" thickBot="1" thickTop="1">
      <c r="A5" s="55" t="s">
        <v>53</v>
      </c>
      <c r="B5" s="56" t="s">
        <v>54</v>
      </c>
      <c r="C5" s="57" t="s">
        <v>55</v>
      </c>
      <c r="D5" s="58" t="s">
        <v>56</v>
      </c>
      <c r="E5" s="59" t="s">
        <v>57</v>
      </c>
      <c r="F5" s="59" t="s">
        <v>58</v>
      </c>
      <c r="G5" s="59" t="s">
        <v>59</v>
      </c>
      <c r="H5" s="59" t="s">
        <v>60</v>
      </c>
      <c r="I5" s="59" t="s">
        <v>61</v>
      </c>
      <c r="J5" s="60" t="s">
        <v>62</v>
      </c>
      <c r="K5" s="61"/>
      <c r="L5" s="62"/>
    </row>
    <row r="6" spans="1:10" ht="19.5" customHeight="1" thickTop="1">
      <c r="A6" s="63" t="s">
        <v>63</v>
      </c>
      <c r="B6" s="64" t="s">
        <v>64</v>
      </c>
      <c r="C6" s="65" t="s">
        <v>65</v>
      </c>
      <c r="D6" s="66" t="s">
        <v>66</v>
      </c>
      <c r="E6" s="67">
        <v>5800000</v>
      </c>
      <c r="F6" s="67">
        <v>1014000</v>
      </c>
      <c r="G6" s="67"/>
      <c r="H6" s="67">
        <v>1276000</v>
      </c>
      <c r="I6" s="67"/>
      <c r="J6" s="68">
        <f aca="true" t="shared" si="0" ref="J6:J47">SUM(F6:I6)</f>
        <v>2290000</v>
      </c>
    </row>
    <row r="7" spans="1:10" ht="19.5" customHeight="1">
      <c r="A7" s="69" t="s">
        <v>63</v>
      </c>
      <c r="B7" s="70" t="s">
        <v>64</v>
      </c>
      <c r="C7" s="70" t="s">
        <v>65</v>
      </c>
      <c r="D7" s="71" t="s">
        <v>67</v>
      </c>
      <c r="E7" s="72">
        <v>7100000</v>
      </c>
      <c r="F7" s="73">
        <v>2400000</v>
      </c>
      <c r="G7" s="73"/>
      <c r="H7" s="73"/>
      <c r="I7" s="73"/>
      <c r="J7" s="74">
        <f t="shared" si="0"/>
        <v>2400000</v>
      </c>
    </row>
    <row r="8" spans="1:10" ht="29.25" customHeight="1">
      <c r="A8" s="69" t="s">
        <v>63</v>
      </c>
      <c r="B8" s="70" t="s">
        <v>64</v>
      </c>
      <c r="C8" s="70" t="s">
        <v>65</v>
      </c>
      <c r="D8" s="71" t="s">
        <v>68</v>
      </c>
      <c r="E8" s="72">
        <v>1700000</v>
      </c>
      <c r="F8" s="73">
        <v>700000</v>
      </c>
      <c r="G8" s="73"/>
      <c r="H8" s="73"/>
      <c r="I8" s="73"/>
      <c r="J8" s="74">
        <f t="shared" si="0"/>
        <v>700000</v>
      </c>
    </row>
    <row r="9" spans="1:10" ht="15" customHeight="1">
      <c r="A9" s="69" t="s">
        <v>63</v>
      </c>
      <c r="B9" s="70" t="s">
        <v>64</v>
      </c>
      <c r="C9" s="70" t="s">
        <v>65</v>
      </c>
      <c r="D9" s="75" t="s">
        <v>69</v>
      </c>
      <c r="E9" s="72">
        <v>3000000</v>
      </c>
      <c r="F9" s="73">
        <v>24000</v>
      </c>
      <c r="G9" s="73"/>
      <c r="H9" s="73"/>
      <c r="I9" s="73">
        <v>36000</v>
      </c>
      <c r="J9" s="74">
        <f t="shared" si="0"/>
        <v>60000</v>
      </c>
    </row>
    <row r="10" spans="1:10" ht="19.5" customHeight="1">
      <c r="A10" s="69" t="s">
        <v>63</v>
      </c>
      <c r="B10" s="70" t="s">
        <v>64</v>
      </c>
      <c r="C10" s="70" t="s">
        <v>65</v>
      </c>
      <c r="D10" s="75" t="s">
        <v>70</v>
      </c>
      <c r="E10" s="72">
        <v>300000</v>
      </c>
      <c r="F10" s="73">
        <v>300000</v>
      </c>
      <c r="G10" s="73"/>
      <c r="H10" s="73"/>
      <c r="I10" s="73"/>
      <c r="J10" s="74">
        <f t="shared" si="0"/>
        <v>300000</v>
      </c>
    </row>
    <row r="11" spans="1:10" ht="19.5" customHeight="1">
      <c r="A11" s="69" t="s">
        <v>63</v>
      </c>
      <c r="B11" s="70" t="s">
        <v>64</v>
      </c>
      <c r="C11" s="70" t="s">
        <v>65</v>
      </c>
      <c r="D11" s="75" t="s">
        <v>71</v>
      </c>
      <c r="E11" s="72">
        <v>300000</v>
      </c>
      <c r="F11" s="73">
        <v>60000</v>
      </c>
      <c r="G11" s="73"/>
      <c r="H11" s="73"/>
      <c r="I11" s="73"/>
      <c r="J11" s="74">
        <f t="shared" si="0"/>
        <v>60000</v>
      </c>
    </row>
    <row r="12" spans="1:10" ht="29.25" customHeight="1">
      <c r="A12" s="69" t="s">
        <v>63</v>
      </c>
      <c r="B12" s="70" t="s">
        <v>64</v>
      </c>
      <c r="C12" s="70" t="s">
        <v>65</v>
      </c>
      <c r="D12" s="75" t="s">
        <v>72</v>
      </c>
      <c r="E12" s="72">
        <v>50000</v>
      </c>
      <c r="F12" s="73">
        <v>50000</v>
      </c>
      <c r="G12" s="73"/>
      <c r="H12" s="73"/>
      <c r="I12" s="73"/>
      <c r="J12" s="74">
        <f t="shared" si="0"/>
        <v>50000</v>
      </c>
    </row>
    <row r="13" spans="1:10" ht="36.75" customHeight="1">
      <c r="A13" s="69" t="s">
        <v>63</v>
      </c>
      <c r="B13" s="70" t="s">
        <v>64</v>
      </c>
      <c r="C13" s="70" t="s">
        <v>65</v>
      </c>
      <c r="D13" s="75" t="s">
        <v>73</v>
      </c>
      <c r="E13" s="72">
        <v>80000</v>
      </c>
      <c r="F13" s="73">
        <v>80000</v>
      </c>
      <c r="G13" s="73"/>
      <c r="H13" s="73"/>
      <c r="I13" s="73"/>
      <c r="J13" s="74">
        <f t="shared" si="0"/>
        <v>80000</v>
      </c>
    </row>
    <row r="14" spans="1:10" ht="34.5" customHeight="1">
      <c r="A14" s="69" t="s">
        <v>63</v>
      </c>
      <c r="B14" s="70" t="s">
        <v>64</v>
      </c>
      <c r="C14" s="70" t="s">
        <v>65</v>
      </c>
      <c r="D14" s="75" t="s">
        <v>74</v>
      </c>
      <c r="E14" s="72">
        <v>55000</v>
      </c>
      <c r="F14" s="73">
        <v>55000</v>
      </c>
      <c r="G14" s="73"/>
      <c r="H14" s="73"/>
      <c r="I14" s="73"/>
      <c r="J14" s="74">
        <f t="shared" si="0"/>
        <v>55000</v>
      </c>
    </row>
    <row r="15" spans="1:10" ht="41.25" customHeight="1">
      <c r="A15" s="69" t="s">
        <v>75</v>
      </c>
      <c r="B15" s="70" t="s">
        <v>76</v>
      </c>
      <c r="C15" s="70" t="s">
        <v>77</v>
      </c>
      <c r="D15" s="75" t="s">
        <v>47</v>
      </c>
      <c r="E15" s="72">
        <v>406634</v>
      </c>
      <c r="F15" s="73">
        <v>60000</v>
      </c>
      <c r="G15" s="73"/>
      <c r="H15" s="73"/>
      <c r="I15" s="73"/>
      <c r="J15" s="74">
        <f t="shared" si="0"/>
        <v>60000</v>
      </c>
    </row>
    <row r="16" spans="1:10" ht="19.5" customHeight="1">
      <c r="A16" s="69" t="s">
        <v>75</v>
      </c>
      <c r="B16" s="70" t="s">
        <v>78</v>
      </c>
      <c r="C16" s="70" t="s">
        <v>65</v>
      </c>
      <c r="D16" s="75" t="s">
        <v>79</v>
      </c>
      <c r="E16" s="72">
        <v>250000</v>
      </c>
      <c r="F16" s="73">
        <v>250000</v>
      </c>
      <c r="G16" s="73"/>
      <c r="H16" s="73"/>
      <c r="I16" s="73"/>
      <c r="J16" s="74">
        <f t="shared" si="0"/>
        <v>250000</v>
      </c>
    </row>
    <row r="17" spans="1:10" ht="36" customHeight="1">
      <c r="A17" s="69" t="s">
        <v>75</v>
      </c>
      <c r="B17" s="70" t="s">
        <v>78</v>
      </c>
      <c r="C17" s="70" t="s">
        <v>65</v>
      </c>
      <c r="D17" s="76" t="s">
        <v>456</v>
      </c>
      <c r="E17" s="73">
        <v>150000</v>
      </c>
      <c r="F17" s="73">
        <v>122000</v>
      </c>
      <c r="G17" s="73"/>
      <c r="H17" s="73"/>
      <c r="I17" s="73"/>
      <c r="J17" s="74">
        <f t="shared" si="0"/>
        <v>122000</v>
      </c>
    </row>
    <row r="18" spans="1:10" ht="24.75" customHeight="1">
      <c r="A18" s="77" t="s">
        <v>75</v>
      </c>
      <c r="B18" s="78" t="s">
        <v>78</v>
      </c>
      <c r="C18" s="78" t="s">
        <v>65</v>
      </c>
      <c r="D18" s="79" t="s">
        <v>80</v>
      </c>
      <c r="E18" s="73">
        <v>5000</v>
      </c>
      <c r="F18" s="73">
        <v>5000</v>
      </c>
      <c r="G18" s="73"/>
      <c r="H18" s="73"/>
      <c r="I18" s="73"/>
      <c r="J18" s="74">
        <f t="shared" si="0"/>
        <v>5000</v>
      </c>
    </row>
    <row r="19" spans="1:10" ht="19.5" customHeight="1">
      <c r="A19" s="77" t="s">
        <v>75</v>
      </c>
      <c r="B19" s="78" t="s">
        <v>78</v>
      </c>
      <c r="C19" s="78" t="s">
        <v>81</v>
      </c>
      <c r="D19" s="80" t="s">
        <v>82</v>
      </c>
      <c r="E19" s="73">
        <v>4500</v>
      </c>
      <c r="F19" s="73">
        <v>4500</v>
      </c>
      <c r="G19" s="73"/>
      <c r="H19" s="73"/>
      <c r="I19" s="73"/>
      <c r="J19" s="74">
        <f t="shared" si="0"/>
        <v>4500</v>
      </c>
    </row>
    <row r="20" spans="1:10" ht="19.5" customHeight="1">
      <c r="A20" s="69" t="s">
        <v>75</v>
      </c>
      <c r="B20" s="70" t="s">
        <v>78</v>
      </c>
      <c r="C20" s="70" t="s">
        <v>81</v>
      </c>
      <c r="D20" s="81" t="s">
        <v>83</v>
      </c>
      <c r="E20" s="72">
        <v>80000</v>
      </c>
      <c r="F20" s="73">
        <v>50000</v>
      </c>
      <c r="G20" s="73"/>
      <c r="H20" s="73"/>
      <c r="I20" s="73"/>
      <c r="J20" s="74">
        <f t="shared" si="0"/>
        <v>50000</v>
      </c>
    </row>
    <row r="21" spans="1:10" ht="25.5" customHeight="1" thickBot="1">
      <c r="A21" s="82" t="s">
        <v>75</v>
      </c>
      <c r="B21" s="83" t="s">
        <v>84</v>
      </c>
      <c r="C21" s="83" t="s">
        <v>85</v>
      </c>
      <c r="D21" s="134" t="s">
        <v>39</v>
      </c>
      <c r="E21" s="135">
        <v>249714</v>
      </c>
      <c r="F21" s="84">
        <v>15806</v>
      </c>
      <c r="G21" s="84"/>
      <c r="H21" s="84"/>
      <c r="I21" s="84"/>
      <c r="J21" s="85">
        <f t="shared" si="0"/>
        <v>15806</v>
      </c>
    </row>
    <row r="22" spans="1:10" ht="17.25" customHeight="1" thickTop="1">
      <c r="A22" s="122" t="s">
        <v>86</v>
      </c>
      <c r="B22" s="65" t="s">
        <v>87</v>
      </c>
      <c r="C22" s="65" t="s">
        <v>81</v>
      </c>
      <c r="D22" s="123" t="s">
        <v>88</v>
      </c>
      <c r="E22" s="67">
        <v>53200</v>
      </c>
      <c r="F22" s="67"/>
      <c r="G22" s="124">
        <v>8816</v>
      </c>
      <c r="H22" s="67"/>
      <c r="I22" s="67"/>
      <c r="J22" s="68">
        <f t="shared" si="0"/>
        <v>8816</v>
      </c>
    </row>
    <row r="23" spans="1:10" ht="38.25" customHeight="1">
      <c r="A23" s="86" t="s">
        <v>86</v>
      </c>
      <c r="B23" s="87" t="s">
        <v>89</v>
      </c>
      <c r="C23" s="87" t="s">
        <v>65</v>
      </c>
      <c r="D23" s="88" t="s">
        <v>90</v>
      </c>
      <c r="E23" s="89">
        <v>1000000</v>
      </c>
      <c r="F23" s="89">
        <v>415076</v>
      </c>
      <c r="G23" s="89"/>
      <c r="H23" s="89"/>
      <c r="I23" s="89"/>
      <c r="J23" s="90">
        <f t="shared" si="0"/>
        <v>415076</v>
      </c>
    </row>
    <row r="24" spans="1:10" ht="27.75" customHeight="1">
      <c r="A24" s="69" t="s">
        <v>91</v>
      </c>
      <c r="B24" s="70" t="s">
        <v>92</v>
      </c>
      <c r="C24" s="70" t="s">
        <v>81</v>
      </c>
      <c r="D24" s="76" t="s">
        <v>93</v>
      </c>
      <c r="E24" s="73">
        <v>22000</v>
      </c>
      <c r="F24" s="91">
        <v>22000</v>
      </c>
      <c r="G24" s="73"/>
      <c r="H24" s="73"/>
      <c r="I24" s="73"/>
      <c r="J24" s="74">
        <f t="shared" si="0"/>
        <v>22000</v>
      </c>
    </row>
    <row r="25" spans="1:10" ht="39.75" customHeight="1">
      <c r="A25" s="92" t="s">
        <v>94</v>
      </c>
      <c r="B25" s="93" t="s">
        <v>95</v>
      </c>
      <c r="C25" s="93" t="s">
        <v>96</v>
      </c>
      <c r="D25" s="94" t="s">
        <v>46</v>
      </c>
      <c r="E25" s="95">
        <v>15000</v>
      </c>
      <c r="F25" s="96">
        <v>15000</v>
      </c>
      <c r="G25" s="95"/>
      <c r="H25" s="95"/>
      <c r="I25" s="95"/>
      <c r="J25" s="97">
        <f t="shared" si="0"/>
        <v>15000</v>
      </c>
    </row>
    <row r="26" spans="1:10" ht="19.5" customHeight="1">
      <c r="A26" s="77" t="s">
        <v>97</v>
      </c>
      <c r="B26" s="78" t="s">
        <v>98</v>
      </c>
      <c r="C26" s="98" t="s">
        <v>81</v>
      </c>
      <c r="D26" s="80" t="s">
        <v>99</v>
      </c>
      <c r="E26" s="99">
        <f>3500+6000+3000</f>
        <v>12500</v>
      </c>
      <c r="F26" s="99">
        <f>12500-141+17</f>
        <v>12376</v>
      </c>
      <c r="G26" s="73"/>
      <c r="H26" s="73"/>
      <c r="I26" s="73"/>
      <c r="J26" s="74">
        <f>SUM(F26:I26)</f>
        <v>12376</v>
      </c>
    </row>
    <row r="27" spans="1:10" ht="19.5" customHeight="1">
      <c r="A27" s="77" t="s">
        <v>100</v>
      </c>
      <c r="B27" s="78" t="s">
        <v>101</v>
      </c>
      <c r="C27" s="98" t="s">
        <v>65</v>
      </c>
      <c r="D27" s="80" t="s">
        <v>102</v>
      </c>
      <c r="E27" s="73">
        <v>3900</v>
      </c>
      <c r="F27" s="91">
        <v>3900</v>
      </c>
      <c r="G27" s="73"/>
      <c r="H27" s="73"/>
      <c r="I27" s="73"/>
      <c r="J27" s="74">
        <f t="shared" si="0"/>
        <v>3900</v>
      </c>
    </row>
    <row r="28" spans="1:10" ht="19.5" customHeight="1">
      <c r="A28" s="77" t="s">
        <v>100</v>
      </c>
      <c r="B28" s="78" t="s">
        <v>101</v>
      </c>
      <c r="C28" s="98" t="s">
        <v>65</v>
      </c>
      <c r="D28" s="80" t="s">
        <v>103</v>
      </c>
      <c r="E28" s="99">
        <v>7440</v>
      </c>
      <c r="F28" s="99">
        <v>7440</v>
      </c>
      <c r="G28" s="73"/>
      <c r="H28" s="73"/>
      <c r="I28" s="73"/>
      <c r="J28" s="74">
        <f t="shared" si="0"/>
        <v>7440</v>
      </c>
    </row>
    <row r="29" spans="1:10" ht="24.75" customHeight="1">
      <c r="A29" s="77" t="s">
        <v>100</v>
      </c>
      <c r="B29" s="78" t="s">
        <v>101</v>
      </c>
      <c r="C29" s="98" t="s">
        <v>65</v>
      </c>
      <c r="D29" s="80" t="s">
        <v>104</v>
      </c>
      <c r="E29" s="99">
        <v>5616</v>
      </c>
      <c r="F29" s="99">
        <v>5616</v>
      </c>
      <c r="G29" s="73"/>
      <c r="H29" s="73"/>
      <c r="I29" s="73"/>
      <c r="J29" s="74">
        <f t="shared" si="0"/>
        <v>5616</v>
      </c>
    </row>
    <row r="30" spans="1:10" ht="26.25" customHeight="1">
      <c r="A30" s="77" t="s">
        <v>100</v>
      </c>
      <c r="B30" s="78" t="s">
        <v>101</v>
      </c>
      <c r="C30" s="78" t="s">
        <v>65</v>
      </c>
      <c r="D30" s="80" t="s">
        <v>105</v>
      </c>
      <c r="E30" s="99">
        <v>10419</v>
      </c>
      <c r="F30" s="99">
        <v>10419</v>
      </c>
      <c r="G30" s="73"/>
      <c r="H30" s="73"/>
      <c r="I30" s="73"/>
      <c r="J30" s="74">
        <f t="shared" si="0"/>
        <v>10419</v>
      </c>
    </row>
    <row r="31" spans="1:10" ht="13.5" customHeight="1">
      <c r="A31" s="321" t="s">
        <v>100</v>
      </c>
      <c r="B31" s="324" t="s">
        <v>101</v>
      </c>
      <c r="C31" s="70" t="s">
        <v>65</v>
      </c>
      <c r="D31" s="327" t="s">
        <v>106</v>
      </c>
      <c r="E31" s="330">
        <v>550000</v>
      </c>
      <c r="F31" s="99">
        <f>150000-F32-F33</f>
        <v>6200</v>
      </c>
      <c r="G31" s="73"/>
      <c r="H31" s="73"/>
      <c r="I31" s="73"/>
      <c r="J31" s="74">
        <f t="shared" si="0"/>
        <v>6200</v>
      </c>
    </row>
    <row r="32" spans="1:10" ht="15" customHeight="1">
      <c r="A32" s="322"/>
      <c r="B32" s="325"/>
      <c r="C32" s="70" t="s">
        <v>107</v>
      </c>
      <c r="D32" s="328"/>
      <c r="E32" s="331"/>
      <c r="F32" s="99">
        <v>87682</v>
      </c>
      <c r="G32" s="73"/>
      <c r="H32" s="73"/>
      <c r="I32" s="73"/>
      <c r="J32" s="74">
        <f t="shared" si="0"/>
        <v>87682</v>
      </c>
    </row>
    <row r="33" spans="1:10" ht="16.5" customHeight="1">
      <c r="A33" s="323"/>
      <c r="B33" s="326"/>
      <c r="C33" s="70" t="s">
        <v>108</v>
      </c>
      <c r="D33" s="329"/>
      <c r="E33" s="332"/>
      <c r="F33" s="99">
        <f>29228.57+26889.43</f>
        <v>56118</v>
      </c>
      <c r="G33" s="73"/>
      <c r="H33" s="73"/>
      <c r="I33" s="73"/>
      <c r="J33" s="74">
        <f t="shared" si="0"/>
        <v>56118</v>
      </c>
    </row>
    <row r="34" spans="1:10" ht="24.75" customHeight="1">
      <c r="A34" s="69" t="s">
        <v>100</v>
      </c>
      <c r="B34" s="70" t="s">
        <v>101</v>
      </c>
      <c r="C34" s="70" t="s">
        <v>65</v>
      </c>
      <c r="D34" s="76" t="s">
        <v>109</v>
      </c>
      <c r="E34" s="73">
        <v>50000</v>
      </c>
      <c r="F34" s="99">
        <v>20000</v>
      </c>
      <c r="G34" s="73"/>
      <c r="H34" s="73"/>
      <c r="I34" s="73"/>
      <c r="J34" s="74">
        <f t="shared" si="0"/>
        <v>20000</v>
      </c>
    </row>
    <row r="35" spans="1:10" ht="19.5" customHeight="1">
      <c r="A35" s="77" t="s">
        <v>100</v>
      </c>
      <c r="B35" s="78" t="s">
        <v>101</v>
      </c>
      <c r="C35" s="78" t="s">
        <v>81</v>
      </c>
      <c r="D35" s="80" t="s">
        <v>110</v>
      </c>
      <c r="E35" s="73">
        <v>10000</v>
      </c>
      <c r="F35" s="91">
        <v>10000</v>
      </c>
      <c r="G35" s="73"/>
      <c r="H35" s="73"/>
      <c r="I35" s="73"/>
      <c r="J35" s="74">
        <f t="shared" si="0"/>
        <v>10000</v>
      </c>
    </row>
    <row r="36" spans="1:10" ht="19.5" customHeight="1">
      <c r="A36" s="77" t="s">
        <v>100</v>
      </c>
      <c r="B36" s="78" t="s">
        <v>101</v>
      </c>
      <c r="C36" s="78" t="s">
        <v>81</v>
      </c>
      <c r="D36" s="80" t="s">
        <v>111</v>
      </c>
      <c r="E36" s="99">
        <v>7000</v>
      </c>
      <c r="F36" s="99">
        <v>7000</v>
      </c>
      <c r="G36" s="73"/>
      <c r="H36" s="73"/>
      <c r="I36" s="73"/>
      <c r="J36" s="74">
        <f t="shared" si="0"/>
        <v>7000</v>
      </c>
    </row>
    <row r="37" spans="1:10" ht="19.5" customHeight="1">
      <c r="A37" s="77" t="s">
        <v>100</v>
      </c>
      <c r="B37" s="78" t="s">
        <v>101</v>
      </c>
      <c r="C37" s="78" t="s">
        <v>81</v>
      </c>
      <c r="D37" s="80" t="s">
        <v>112</v>
      </c>
      <c r="E37" s="99">
        <v>6000</v>
      </c>
      <c r="F37" s="99">
        <v>6000</v>
      </c>
      <c r="G37" s="73"/>
      <c r="H37" s="73"/>
      <c r="I37" s="73"/>
      <c r="J37" s="74">
        <f t="shared" si="0"/>
        <v>6000</v>
      </c>
    </row>
    <row r="38" spans="1:10" ht="19.5" customHeight="1">
      <c r="A38" s="77" t="s">
        <v>100</v>
      </c>
      <c r="B38" s="78" t="s">
        <v>101</v>
      </c>
      <c r="C38" s="98" t="s">
        <v>81</v>
      </c>
      <c r="D38" s="80" t="s">
        <v>113</v>
      </c>
      <c r="E38" s="99">
        <v>11538</v>
      </c>
      <c r="F38" s="99">
        <v>11538</v>
      </c>
      <c r="G38" s="73"/>
      <c r="H38" s="73"/>
      <c r="I38" s="73"/>
      <c r="J38" s="74">
        <f t="shared" si="0"/>
        <v>11538</v>
      </c>
    </row>
    <row r="39" spans="1:10" ht="27" customHeight="1">
      <c r="A39" s="77" t="s">
        <v>100</v>
      </c>
      <c r="B39" s="78" t="s">
        <v>114</v>
      </c>
      <c r="C39" s="98" t="s">
        <v>65</v>
      </c>
      <c r="D39" s="80" t="s">
        <v>115</v>
      </c>
      <c r="E39" s="99">
        <v>100000</v>
      </c>
      <c r="F39" s="99">
        <v>100000</v>
      </c>
      <c r="G39" s="73"/>
      <c r="H39" s="73"/>
      <c r="I39" s="73"/>
      <c r="J39" s="74">
        <f t="shared" si="0"/>
        <v>100000</v>
      </c>
    </row>
    <row r="40" spans="1:10" ht="36" customHeight="1">
      <c r="A40" s="77" t="s">
        <v>100</v>
      </c>
      <c r="B40" s="78" t="s">
        <v>114</v>
      </c>
      <c r="C40" s="98" t="s">
        <v>116</v>
      </c>
      <c r="D40" s="80" t="s">
        <v>25</v>
      </c>
      <c r="E40" s="99">
        <v>5714</v>
      </c>
      <c r="F40" s="99">
        <v>5714</v>
      </c>
      <c r="G40" s="73"/>
      <c r="H40" s="73"/>
      <c r="I40" s="73"/>
      <c r="J40" s="74">
        <f t="shared" si="0"/>
        <v>5714</v>
      </c>
    </row>
    <row r="41" spans="1:10" ht="21.75" customHeight="1" thickBot="1">
      <c r="A41" s="107" t="s">
        <v>117</v>
      </c>
      <c r="B41" s="108" t="s">
        <v>118</v>
      </c>
      <c r="C41" s="130" t="s">
        <v>65</v>
      </c>
      <c r="D41" s="109" t="s">
        <v>119</v>
      </c>
      <c r="E41" s="106">
        <v>8000</v>
      </c>
      <c r="F41" s="106">
        <v>8000</v>
      </c>
      <c r="G41" s="84"/>
      <c r="H41" s="84"/>
      <c r="I41" s="84"/>
      <c r="J41" s="85">
        <f t="shared" si="0"/>
        <v>8000</v>
      </c>
    </row>
    <row r="42" spans="1:10" ht="26.25" customHeight="1" thickTop="1">
      <c r="A42" s="125" t="s">
        <v>117</v>
      </c>
      <c r="B42" s="126" t="s">
        <v>120</v>
      </c>
      <c r="C42" s="127" t="s">
        <v>65</v>
      </c>
      <c r="D42" s="128" t="s">
        <v>121</v>
      </c>
      <c r="E42" s="129">
        <v>10440</v>
      </c>
      <c r="F42" s="129">
        <v>10440</v>
      </c>
      <c r="G42" s="95"/>
      <c r="H42" s="95"/>
      <c r="I42" s="95"/>
      <c r="J42" s="97">
        <f t="shared" si="0"/>
        <v>10440</v>
      </c>
    </row>
    <row r="43" spans="1:10" ht="21" customHeight="1">
      <c r="A43" s="100" t="s">
        <v>117</v>
      </c>
      <c r="B43" s="101" t="s">
        <v>120</v>
      </c>
      <c r="C43" s="101" t="s">
        <v>65</v>
      </c>
      <c r="D43" s="102" t="s">
        <v>122</v>
      </c>
      <c r="E43" s="103">
        <v>15000</v>
      </c>
      <c r="F43" s="103">
        <v>12000</v>
      </c>
      <c r="G43" s="104"/>
      <c r="H43" s="104"/>
      <c r="I43" s="104"/>
      <c r="J43" s="105">
        <f t="shared" si="0"/>
        <v>12000</v>
      </c>
    </row>
    <row r="44" spans="1:10" ht="21" customHeight="1">
      <c r="A44" s="100" t="s">
        <v>117</v>
      </c>
      <c r="B44" s="101" t="s">
        <v>120</v>
      </c>
      <c r="C44" s="101" t="s">
        <v>65</v>
      </c>
      <c r="D44" s="102" t="s">
        <v>123</v>
      </c>
      <c r="E44" s="103">
        <v>10000</v>
      </c>
      <c r="F44" s="103">
        <v>10000</v>
      </c>
      <c r="G44" s="104"/>
      <c r="H44" s="104"/>
      <c r="I44" s="104"/>
      <c r="J44" s="105">
        <f t="shared" si="0"/>
        <v>10000</v>
      </c>
    </row>
    <row r="45" spans="1:10" ht="24.75" customHeight="1">
      <c r="A45" s="69" t="s">
        <v>117</v>
      </c>
      <c r="B45" s="70" t="s">
        <v>120</v>
      </c>
      <c r="C45" s="70" t="s">
        <v>81</v>
      </c>
      <c r="D45" s="133" t="s">
        <v>124</v>
      </c>
      <c r="E45" s="99">
        <v>80000</v>
      </c>
      <c r="F45" s="99">
        <f>80000-2000</f>
        <v>78000</v>
      </c>
      <c r="G45" s="73"/>
      <c r="H45" s="73"/>
      <c r="I45" s="73"/>
      <c r="J45" s="74">
        <f>SUM(F45:I45)</f>
        <v>78000</v>
      </c>
    </row>
    <row r="46" spans="1:10" ht="19.5" customHeight="1" thickBot="1">
      <c r="A46" s="107" t="s">
        <v>117</v>
      </c>
      <c r="B46" s="108" t="s">
        <v>120</v>
      </c>
      <c r="C46" s="108" t="s">
        <v>81</v>
      </c>
      <c r="D46" s="109" t="s">
        <v>125</v>
      </c>
      <c r="E46" s="106">
        <v>5500</v>
      </c>
      <c r="F46" s="106">
        <v>5500</v>
      </c>
      <c r="G46" s="84"/>
      <c r="H46" s="84"/>
      <c r="I46" s="84"/>
      <c r="J46" s="85">
        <f t="shared" si="0"/>
        <v>5500</v>
      </c>
    </row>
    <row r="47" spans="1:10" ht="19.5" customHeight="1" thickBot="1" thickTop="1">
      <c r="A47" s="314" t="s">
        <v>23</v>
      </c>
      <c r="B47" s="315"/>
      <c r="C47" s="315"/>
      <c r="D47" s="315"/>
      <c r="E47" s="110" t="s">
        <v>30</v>
      </c>
      <c r="F47" s="111">
        <f>SUM(F6:F46)</f>
        <v>6116325</v>
      </c>
      <c r="G47" s="112">
        <f>SUM(G6:G46)</f>
        <v>8816</v>
      </c>
      <c r="H47" s="112">
        <f>SUM(H6:H46)</f>
        <v>1276000</v>
      </c>
      <c r="I47" s="112">
        <f>SUM(I6:I46)</f>
        <v>36000</v>
      </c>
      <c r="J47" s="113">
        <f t="shared" si="0"/>
        <v>7437141</v>
      </c>
    </row>
    <row r="48" spans="1:10" ht="19.5" customHeight="1" thickTop="1">
      <c r="A48" s="114"/>
      <c r="B48" s="114"/>
      <c r="C48" s="114"/>
      <c r="D48" s="115"/>
      <c r="E48" s="116"/>
      <c r="F48" s="117"/>
      <c r="G48" s="116"/>
      <c r="H48" s="116"/>
      <c r="I48" s="116"/>
      <c r="J48" s="116"/>
    </row>
    <row r="49" spans="1:10" ht="19.5" customHeight="1">
      <c r="A49" s="114"/>
      <c r="B49" s="114"/>
      <c r="C49" s="316"/>
      <c r="D49" s="316"/>
      <c r="E49" s="116"/>
      <c r="F49" s="116"/>
      <c r="G49" s="116"/>
      <c r="H49" s="116"/>
      <c r="I49" s="116"/>
      <c r="J49" s="116"/>
    </row>
    <row r="50" spans="1:10" ht="19.5" customHeight="1">
      <c r="A50" s="114"/>
      <c r="B50" s="114"/>
      <c r="C50" s="317"/>
      <c r="D50" s="317"/>
      <c r="E50" s="116"/>
      <c r="F50" s="116"/>
      <c r="G50" s="116"/>
      <c r="H50" s="116"/>
      <c r="I50" s="116"/>
      <c r="J50" s="116"/>
    </row>
    <row r="51" spans="1:10" ht="19.5" customHeight="1">
      <c r="A51" s="114"/>
      <c r="B51" s="114"/>
      <c r="C51" s="114"/>
      <c r="D51" s="115"/>
      <c r="E51" s="116"/>
      <c r="F51" s="116"/>
      <c r="G51" s="116"/>
      <c r="H51" s="116"/>
      <c r="I51" s="116"/>
      <c r="J51" s="118"/>
    </row>
    <row r="52" spans="1:10" ht="19.5" customHeight="1">
      <c r="A52" s="114"/>
      <c r="B52" s="114"/>
      <c r="C52" s="114"/>
      <c r="D52" s="115"/>
      <c r="E52" s="116"/>
      <c r="F52" s="116"/>
      <c r="G52" s="116"/>
      <c r="H52" s="116"/>
      <c r="I52" s="117"/>
      <c r="J52" s="116"/>
    </row>
    <row r="53" spans="1:12" ht="19.5" customHeight="1">
      <c r="A53" s="114"/>
      <c r="B53" s="114"/>
      <c r="C53" s="114"/>
      <c r="D53" s="115"/>
      <c r="E53" s="116"/>
      <c r="F53" s="116"/>
      <c r="G53" s="116"/>
      <c r="H53" s="116"/>
      <c r="I53" s="117"/>
      <c r="J53" s="116"/>
      <c r="L53" s="50"/>
    </row>
    <row r="54" spans="1:10" ht="19.5" customHeight="1">
      <c r="A54" s="114"/>
      <c r="B54" s="114"/>
      <c r="C54" s="114"/>
      <c r="D54" s="115"/>
      <c r="E54" s="116"/>
      <c r="F54" s="116"/>
      <c r="G54" s="116"/>
      <c r="H54" s="116"/>
      <c r="I54" s="116"/>
      <c r="J54" s="116"/>
    </row>
    <row r="55" spans="1:10" ht="19.5" customHeight="1">
      <c r="A55" s="114"/>
      <c r="B55" s="114"/>
      <c r="C55" s="114"/>
      <c r="D55" s="115"/>
      <c r="E55" s="116"/>
      <c r="F55" s="116"/>
      <c r="G55" s="116"/>
      <c r="H55" s="116"/>
      <c r="I55" s="116"/>
      <c r="J55" s="116"/>
    </row>
    <row r="56" spans="1:10" ht="19.5" customHeight="1">
      <c r="A56" s="114"/>
      <c r="B56" s="114"/>
      <c r="C56" s="114"/>
      <c r="D56" s="115"/>
      <c r="E56" s="116"/>
      <c r="F56" s="116"/>
      <c r="G56" s="116"/>
      <c r="H56" s="116"/>
      <c r="I56" s="116"/>
      <c r="J56" s="116"/>
    </row>
    <row r="57" spans="1:10" ht="19.5" customHeight="1">
      <c r="A57" s="119"/>
      <c r="B57" s="119"/>
      <c r="C57" s="119"/>
      <c r="D57" s="115"/>
      <c r="E57" s="120"/>
      <c r="F57" s="120"/>
      <c r="G57" s="120"/>
      <c r="H57" s="120"/>
      <c r="I57" s="120"/>
      <c r="J57" s="120"/>
    </row>
    <row r="58" spans="1:10" ht="19.5" customHeight="1">
      <c r="A58" s="119"/>
      <c r="B58" s="119"/>
      <c r="C58" s="119"/>
      <c r="D58" s="115"/>
      <c r="E58" s="120"/>
      <c r="F58" s="120"/>
      <c r="G58" s="120"/>
      <c r="H58" s="120"/>
      <c r="I58" s="120"/>
      <c r="J58" s="120"/>
    </row>
    <row r="59" spans="1:10" ht="19.5" customHeight="1">
      <c r="A59" s="119"/>
      <c r="B59" s="119"/>
      <c r="C59" s="119"/>
      <c r="D59" s="115"/>
      <c r="E59" s="120"/>
      <c r="F59" s="120"/>
      <c r="G59" s="120"/>
      <c r="H59" s="120"/>
      <c r="I59" s="120"/>
      <c r="J59" s="120"/>
    </row>
    <row r="60" spans="1:10" ht="19.5" customHeight="1">
      <c r="A60" s="119"/>
      <c r="B60" s="119"/>
      <c r="C60" s="119"/>
      <c r="D60" s="115"/>
      <c r="E60" s="119"/>
      <c r="F60" s="119"/>
      <c r="G60" s="119"/>
      <c r="H60" s="119"/>
      <c r="I60" s="119"/>
      <c r="J60" s="119"/>
    </row>
    <row r="61" ht="19.5" customHeight="1">
      <c r="D61" s="121"/>
    </row>
    <row r="62" ht="19.5" customHeight="1">
      <c r="D62" s="121"/>
    </row>
    <row r="63" ht="19.5" customHeight="1">
      <c r="D63" s="121"/>
    </row>
    <row r="64" ht="19.5" customHeight="1">
      <c r="D64" s="121"/>
    </row>
    <row r="65" ht="19.5" customHeight="1">
      <c r="D65" s="121"/>
    </row>
  </sheetData>
  <mergeCells count="10">
    <mergeCell ref="A47:D47"/>
    <mergeCell ref="C49:D49"/>
    <mergeCell ref="C50:D50"/>
    <mergeCell ref="D1:F1"/>
    <mergeCell ref="F2:J2"/>
    <mergeCell ref="A3:J3"/>
    <mergeCell ref="A31:A33"/>
    <mergeCell ref="B31:B33"/>
    <mergeCell ref="D31:D33"/>
    <mergeCell ref="E31:E3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28">
      <selection activeCell="I3" sqref="I3"/>
    </sheetView>
  </sheetViews>
  <sheetFormatPr defaultColWidth="9.140625" defaultRowHeight="12.75"/>
  <cols>
    <col min="1" max="1" width="6.28125" style="0" customWidth="1"/>
    <col min="5" max="5" width="25.574218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  <col min="13" max="13" width="12.57421875" style="0" bestFit="1" customWidth="1"/>
  </cols>
  <sheetData>
    <row r="1" spans="2:8" ht="33" customHeight="1">
      <c r="B1" s="358" t="s">
        <v>558</v>
      </c>
      <c r="C1" s="358"/>
      <c r="D1" s="358"/>
      <c r="E1" s="358"/>
      <c r="F1" s="358"/>
      <c r="G1" s="358"/>
      <c r="H1" s="358"/>
    </row>
    <row r="3" spans="1:8" ht="12.75">
      <c r="A3" s="1"/>
      <c r="E3" s="359" t="s">
        <v>0</v>
      </c>
      <c r="F3" s="359"/>
      <c r="G3" s="359"/>
      <c r="H3" s="359"/>
    </row>
    <row r="4" spans="1:8" ht="12.75">
      <c r="A4" s="1"/>
      <c r="E4" s="359" t="s">
        <v>1</v>
      </c>
      <c r="F4" s="359"/>
      <c r="G4" s="359"/>
      <c r="H4" s="359"/>
    </row>
    <row r="5" spans="1:8" ht="12.75">
      <c r="A5" s="1"/>
      <c r="E5" s="359" t="s">
        <v>2</v>
      </c>
      <c r="F5" s="359"/>
      <c r="G5" s="359"/>
      <c r="H5" s="359"/>
    </row>
    <row r="6" ht="12.75">
      <c r="A6" s="2"/>
    </row>
    <row r="7" ht="12.75">
      <c r="A7" s="2"/>
    </row>
    <row r="8" spans="1:9" ht="63" customHeight="1">
      <c r="A8" s="352" t="s">
        <v>3</v>
      </c>
      <c r="B8" s="352"/>
      <c r="C8" s="352"/>
      <c r="D8" s="352"/>
      <c r="E8" s="352"/>
      <c r="F8" s="352"/>
      <c r="G8" s="352"/>
      <c r="H8" s="352"/>
      <c r="I8" s="352"/>
    </row>
    <row r="9" spans="1:9" ht="27" customHeight="1" thickBot="1">
      <c r="A9" s="3"/>
      <c r="B9" s="3"/>
      <c r="C9" s="3"/>
      <c r="D9" s="3"/>
      <c r="E9" s="3"/>
      <c r="F9" s="3"/>
      <c r="G9" s="3"/>
      <c r="H9" s="3"/>
      <c r="I9" s="3"/>
    </row>
    <row r="10" spans="1:9" ht="54.75" customHeight="1" thickBot="1" thickTop="1">
      <c r="A10" s="4" t="s">
        <v>4</v>
      </c>
      <c r="B10" s="353" t="s">
        <v>5</v>
      </c>
      <c r="C10" s="353"/>
      <c r="D10" s="353"/>
      <c r="E10" s="353"/>
      <c r="F10" s="353" t="s">
        <v>6</v>
      </c>
      <c r="G10" s="353"/>
      <c r="H10" s="353"/>
      <c r="I10" s="354"/>
    </row>
    <row r="11" spans="1:9" ht="39.75" customHeight="1" thickTop="1">
      <c r="A11" s="5" t="s">
        <v>7</v>
      </c>
      <c r="B11" s="355" t="s">
        <v>8</v>
      </c>
      <c r="C11" s="355"/>
      <c r="D11" s="355"/>
      <c r="E11" s="355"/>
      <c r="F11" s="356">
        <f>171436+29500</f>
        <v>200936</v>
      </c>
      <c r="G11" s="356"/>
      <c r="H11" s="356"/>
      <c r="I11" s="357"/>
    </row>
    <row r="12" spans="1:9" ht="39.75" customHeight="1">
      <c r="A12" s="6" t="s">
        <v>9</v>
      </c>
      <c r="B12" s="351" t="s">
        <v>10</v>
      </c>
      <c r="C12" s="351"/>
      <c r="D12" s="351"/>
      <c r="E12" s="351"/>
      <c r="F12" s="343">
        <f>36300+15000</f>
        <v>51300</v>
      </c>
      <c r="G12" s="343"/>
      <c r="H12" s="343"/>
      <c r="I12" s="344"/>
    </row>
    <row r="13" spans="1:13" ht="39.75" customHeight="1">
      <c r="A13" s="6" t="s">
        <v>11</v>
      </c>
      <c r="B13" s="351" t="s">
        <v>12</v>
      </c>
      <c r="C13" s="351"/>
      <c r="D13" s="351"/>
      <c r="E13" s="351"/>
      <c r="F13" s="343">
        <f>5800+12230</f>
        <v>18030</v>
      </c>
      <c r="G13" s="343"/>
      <c r="H13" s="343"/>
      <c r="I13" s="344"/>
      <c r="M13" s="7"/>
    </row>
    <row r="14" spans="1:9" ht="39.75" customHeight="1">
      <c r="A14" s="6" t="s">
        <v>13</v>
      </c>
      <c r="B14" s="345" t="s">
        <v>14</v>
      </c>
      <c r="C14" s="346"/>
      <c r="D14" s="346"/>
      <c r="E14" s="347"/>
      <c r="F14" s="348">
        <v>13300</v>
      </c>
      <c r="G14" s="349"/>
      <c r="H14" s="349"/>
      <c r="I14" s="350"/>
    </row>
    <row r="15" spans="1:9" ht="39.75" customHeight="1">
      <c r="A15" s="6" t="s">
        <v>15</v>
      </c>
      <c r="B15" s="342" t="s">
        <v>16</v>
      </c>
      <c r="C15" s="342"/>
      <c r="D15" s="342"/>
      <c r="E15" s="342"/>
      <c r="F15" s="343">
        <v>8500</v>
      </c>
      <c r="G15" s="343"/>
      <c r="H15" s="343"/>
      <c r="I15" s="344"/>
    </row>
    <row r="16" spans="1:9" ht="39.75" customHeight="1">
      <c r="A16" s="6" t="s">
        <v>17</v>
      </c>
      <c r="B16" s="342" t="s">
        <v>18</v>
      </c>
      <c r="C16" s="342"/>
      <c r="D16" s="342"/>
      <c r="E16" s="342"/>
      <c r="F16" s="343">
        <v>1400</v>
      </c>
      <c r="G16" s="343"/>
      <c r="H16" s="343"/>
      <c r="I16" s="344"/>
    </row>
    <row r="17" spans="1:9" ht="39.75" customHeight="1">
      <c r="A17" s="6" t="s">
        <v>19</v>
      </c>
      <c r="B17" s="342" t="s">
        <v>20</v>
      </c>
      <c r="C17" s="342"/>
      <c r="D17" s="342"/>
      <c r="E17" s="342"/>
      <c r="F17" s="343">
        <v>5050</v>
      </c>
      <c r="G17" s="343"/>
      <c r="H17" s="343"/>
      <c r="I17" s="344"/>
    </row>
    <row r="18" spans="1:9" ht="39.75" customHeight="1" thickBot="1">
      <c r="A18" s="8" t="s">
        <v>21</v>
      </c>
      <c r="B18" s="333" t="s">
        <v>22</v>
      </c>
      <c r="C18" s="333"/>
      <c r="D18" s="333"/>
      <c r="E18" s="333"/>
      <c r="F18" s="340">
        <v>4770</v>
      </c>
      <c r="G18" s="340"/>
      <c r="H18" s="340"/>
      <c r="I18" s="341"/>
    </row>
    <row r="19" spans="1:9" ht="39.75" customHeight="1" thickBot="1" thickTop="1">
      <c r="A19" s="336" t="s">
        <v>23</v>
      </c>
      <c r="B19" s="337"/>
      <c r="C19" s="337"/>
      <c r="D19" s="337"/>
      <c r="E19" s="337"/>
      <c r="F19" s="338">
        <f>SUM(F11:I18)</f>
        <v>303286</v>
      </c>
      <c r="G19" s="338"/>
      <c r="H19" s="338"/>
      <c r="I19" s="339"/>
    </row>
    <row r="20" ht="13.5" thickTop="1"/>
    <row r="21" spans="1:9" ht="75" customHeight="1" thickBot="1">
      <c r="A21" s="8" t="s">
        <v>24</v>
      </c>
      <c r="B21" s="333" t="s">
        <v>25</v>
      </c>
      <c r="C21" s="333"/>
      <c r="D21" s="333"/>
      <c r="E21" s="333"/>
      <c r="F21" s="334">
        <v>5714</v>
      </c>
      <c r="G21" s="334"/>
      <c r="H21" s="334"/>
      <c r="I21" s="335"/>
    </row>
    <row r="22" spans="1:9" ht="17.25" thickBot="1" thickTop="1">
      <c r="A22" s="336" t="s">
        <v>26</v>
      </c>
      <c r="B22" s="337"/>
      <c r="C22" s="337"/>
      <c r="D22" s="337"/>
      <c r="E22" s="337"/>
      <c r="F22" s="338">
        <f>F21+F19</f>
        <v>309000</v>
      </c>
      <c r="G22" s="338"/>
      <c r="H22" s="338"/>
      <c r="I22" s="339"/>
    </row>
    <row r="23" ht="13.5" thickTop="1"/>
  </sheetData>
  <mergeCells count="29">
    <mergeCell ref="B1:H1"/>
    <mergeCell ref="E3:H3"/>
    <mergeCell ref="E4:H4"/>
    <mergeCell ref="E5:H5"/>
    <mergeCell ref="A8:I8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A19:E19"/>
    <mergeCell ref="F19:I19"/>
    <mergeCell ref="B21:E21"/>
    <mergeCell ref="F21:I21"/>
    <mergeCell ref="A22:E22"/>
    <mergeCell ref="F22:I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2" sqref="D2"/>
    </sheetView>
  </sheetViews>
  <sheetFormatPr defaultColWidth="9.140625" defaultRowHeight="19.5" customHeight="1"/>
  <cols>
    <col min="1" max="1" width="3.140625" style="0" customWidth="1"/>
    <col min="2" max="2" width="2.28125" style="0" customWidth="1"/>
    <col min="3" max="3" width="56.421875" style="0" customWidth="1"/>
    <col min="4" max="4" width="23.57421875" style="0" customWidth="1"/>
    <col min="5" max="5" width="13.421875" style="0" bestFit="1" customWidth="1"/>
    <col min="6" max="6" width="15.00390625" style="0" bestFit="1" customWidth="1"/>
    <col min="7" max="7" width="15.140625" style="0" bestFit="1" customWidth="1"/>
  </cols>
  <sheetData>
    <row r="1" ht="19.5" customHeight="1">
      <c r="C1" s="9" t="s">
        <v>559</v>
      </c>
    </row>
    <row r="3" spans="3:5" ht="26.25" customHeight="1">
      <c r="C3" s="362" t="s">
        <v>27</v>
      </c>
      <c r="D3" s="362"/>
      <c r="E3" s="11"/>
    </row>
    <row r="4" spans="3:5" ht="26.25" customHeight="1">
      <c r="C4" s="10"/>
      <c r="D4" s="10"/>
      <c r="E4" s="11"/>
    </row>
    <row r="5" spans="1:4" ht="38.25" customHeight="1">
      <c r="A5" s="363" t="s">
        <v>28</v>
      </c>
      <c r="B5" s="363"/>
      <c r="C5" s="363"/>
      <c r="D5" s="363"/>
    </row>
    <row r="6" spans="1:4" ht="35.25" customHeight="1" thickBot="1">
      <c r="A6" s="12"/>
      <c r="B6" s="12"/>
      <c r="C6" s="12"/>
      <c r="D6" s="12"/>
    </row>
    <row r="7" spans="1:5" ht="19.5" customHeight="1" thickBot="1" thickTop="1">
      <c r="A7" s="13" t="s">
        <v>7</v>
      </c>
      <c r="B7" s="364" t="s">
        <v>29</v>
      </c>
      <c r="C7" s="364"/>
      <c r="D7" s="14">
        <f>SUM(D8:D17)</f>
        <v>1222038</v>
      </c>
      <c r="E7" s="7"/>
    </row>
    <row r="8" spans="1:4" ht="32.25" customHeight="1" thickTop="1">
      <c r="A8" s="15"/>
      <c r="B8" s="16" t="s">
        <v>30</v>
      </c>
      <c r="C8" s="17" t="s">
        <v>31</v>
      </c>
      <c r="D8" s="18">
        <v>200000</v>
      </c>
    </row>
    <row r="9" spans="1:6" ht="19.5" customHeight="1">
      <c r="A9" s="15"/>
      <c r="B9" s="16" t="s">
        <v>30</v>
      </c>
      <c r="C9" s="17" t="s">
        <v>32</v>
      </c>
      <c r="D9" s="18">
        <f>309000-D19</f>
        <v>303286</v>
      </c>
      <c r="F9" s="7"/>
    </row>
    <row r="10" spans="1:6" ht="19.5" customHeight="1">
      <c r="A10" s="15"/>
      <c r="B10" s="16" t="s">
        <v>30</v>
      </c>
      <c r="C10" s="17" t="s">
        <v>33</v>
      </c>
      <c r="D10" s="18">
        <v>25000</v>
      </c>
      <c r="F10" s="7"/>
    </row>
    <row r="11" spans="1:4" ht="35.25" customHeight="1">
      <c r="A11" s="15"/>
      <c r="B11" s="16" t="s">
        <v>30</v>
      </c>
      <c r="C11" s="17" t="s">
        <v>34</v>
      </c>
      <c r="D11" s="18">
        <v>185000</v>
      </c>
    </row>
    <row r="12" spans="1:4" ht="54.75" customHeight="1">
      <c r="A12" s="15"/>
      <c r="B12" s="16" t="s">
        <v>30</v>
      </c>
      <c r="C12" s="17" t="s">
        <v>35</v>
      </c>
      <c r="D12" s="18">
        <v>8000</v>
      </c>
    </row>
    <row r="13" spans="1:4" ht="30.75" customHeight="1">
      <c r="A13" s="44"/>
      <c r="B13" s="45" t="s">
        <v>30</v>
      </c>
      <c r="C13" s="43" t="s">
        <v>48</v>
      </c>
      <c r="D13" s="18">
        <f>3000-640</f>
        <v>2360</v>
      </c>
    </row>
    <row r="14" spans="1:4" ht="30.75" customHeight="1">
      <c r="A14" s="44"/>
      <c r="B14" s="16" t="s">
        <v>30</v>
      </c>
      <c r="C14" s="46" t="s">
        <v>50</v>
      </c>
      <c r="D14" s="18">
        <v>1892</v>
      </c>
    </row>
    <row r="15" spans="1:4" ht="45.75" customHeight="1">
      <c r="A15" s="15"/>
      <c r="B15" s="16" t="s">
        <v>30</v>
      </c>
      <c r="C15" s="46" t="s">
        <v>49</v>
      </c>
      <c r="D15" s="18">
        <v>3500</v>
      </c>
    </row>
    <row r="16" spans="1:4" ht="48.75" customHeight="1">
      <c r="A16" s="15"/>
      <c r="B16" s="16" t="s">
        <v>30</v>
      </c>
      <c r="C16" s="17" t="s">
        <v>36</v>
      </c>
      <c r="D16" s="18">
        <v>23000</v>
      </c>
    </row>
    <row r="17" spans="1:4" ht="53.25" customHeight="1" thickBot="1">
      <c r="A17" s="15"/>
      <c r="B17" s="16" t="s">
        <v>30</v>
      </c>
      <c r="C17" s="17" t="s">
        <v>37</v>
      </c>
      <c r="D17" s="18">
        <v>470000</v>
      </c>
    </row>
    <row r="18" spans="1:4" ht="19.5" customHeight="1" thickBot="1" thickTop="1">
      <c r="A18" s="13" t="s">
        <v>9</v>
      </c>
      <c r="B18" s="364" t="s">
        <v>38</v>
      </c>
      <c r="C18" s="364"/>
      <c r="D18" s="14">
        <f>SUM(D19:D22)</f>
        <v>96520</v>
      </c>
    </row>
    <row r="19" spans="1:4" ht="57.75" customHeight="1" thickTop="1">
      <c r="A19" s="19"/>
      <c r="B19" s="173" t="s">
        <v>30</v>
      </c>
      <c r="C19" s="174" t="s">
        <v>25</v>
      </c>
      <c r="D19" s="175">
        <v>5714</v>
      </c>
    </row>
    <row r="20" spans="1:7" ht="49.5" customHeight="1">
      <c r="A20" s="15"/>
      <c r="B20" s="177" t="s">
        <v>30</v>
      </c>
      <c r="C20" s="17" t="s">
        <v>46</v>
      </c>
      <c r="D20" s="23">
        <v>15000</v>
      </c>
      <c r="G20" s="42"/>
    </row>
    <row r="21" spans="1:7" ht="57.75" customHeight="1">
      <c r="A21" s="15"/>
      <c r="B21" s="177" t="s">
        <v>30</v>
      </c>
      <c r="C21" s="41" t="s">
        <v>47</v>
      </c>
      <c r="D21" s="23">
        <v>60000</v>
      </c>
      <c r="G21" s="7"/>
    </row>
    <row r="22" spans="1:4" ht="43.5" customHeight="1" thickBot="1">
      <c r="A22" s="20"/>
      <c r="B22" s="21" t="s">
        <v>30</v>
      </c>
      <c r="C22" s="22" t="s">
        <v>39</v>
      </c>
      <c r="D22" s="23">
        <v>15806</v>
      </c>
    </row>
    <row r="23" spans="1:4" ht="19.5" customHeight="1" thickBot="1" thickTop="1">
      <c r="A23" s="24"/>
      <c r="B23" s="24"/>
      <c r="C23" s="25" t="s">
        <v>40</v>
      </c>
      <c r="D23" s="14">
        <f>D18+D7</f>
        <v>1318558</v>
      </c>
    </row>
    <row r="24" ht="19.5" customHeight="1" thickTop="1"/>
    <row r="25" spans="2:6" ht="19.5" customHeight="1" thickBot="1">
      <c r="B25" s="360" t="s">
        <v>41</v>
      </c>
      <c r="C25" s="360"/>
      <c r="D25" s="26">
        <f>SUM(D26:D28)</f>
        <v>1106306</v>
      </c>
      <c r="F25" s="7"/>
    </row>
    <row r="26" spans="2:7" ht="19.5" customHeight="1" thickTop="1">
      <c r="B26" s="27" t="s">
        <v>30</v>
      </c>
      <c r="C26" s="28" t="s">
        <v>42</v>
      </c>
      <c r="D26" s="29">
        <f>D9+D10</f>
        <v>328286</v>
      </c>
      <c r="F26" s="7"/>
      <c r="G26" s="7"/>
    </row>
    <row r="27" spans="2:7" ht="19.5" customHeight="1">
      <c r="B27" s="30" t="s">
        <v>30</v>
      </c>
      <c r="C27" s="31" t="s">
        <v>43</v>
      </c>
      <c r="D27" s="32">
        <f>D8</f>
        <v>200000</v>
      </c>
      <c r="G27" s="7"/>
    </row>
    <row r="28" spans="2:4" ht="19.5" customHeight="1" thickBot="1">
      <c r="B28" s="33" t="s">
        <v>30</v>
      </c>
      <c r="C28" s="34" t="s">
        <v>44</v>
      </c>
      <c r="D28" s="35">
        <f>D17+D22+D12+D19+D20+D21+D15</f>
        <v>578020</v>
      </c>
    </row>
    <row r="29" spans="2:4" ht="19.5" customHeight="1" thickBot="1" thickTop="1">
      <c r="B29" s="361" t="s">
        <v>45</v>
      </c>
      <c r="C29" s="361"/>
      <c r="D29" s="36">
        <f>D30</f>
        <v>212252</v>
      </c>
    </row>
    <row r="30" spans="2:4" ht="19.5" customHeight="1" thickBot="1" thickTop="1">
      <c r="B30" s="37" t="s">
        <v>30</v>
      </c>
      <c r="C30" s="38" t="s">
        <v>44</v>
      </c>
      <c r="D30" s="39">
        <f>D16+D11+D13+D14</f>
        <v>212252</v>
      </c>
    </row>
    <row r="31" spans="2:4" ht="19.5" customHeight="1" thickTop="1">
      <c r="B31" s="40"/>
      <c r="D31" s="7"/>
    </row>
    <row r="32" ht="19.5" customHeight="1">
      <c r="D32" s="7"/>
    </row>
  </sheetData>
  <mergeCells count="6">
    <mergeCell ref="B25:C25"/>
    <mergeCell ref="B29:C29"/>
    <mergeCell ref="C3:D3"/>
    <mergeCell ref="A5:D5"/>
    <mergeCell ref="B7:C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C2" sqref="C2"/>
    </sheetView>
  </sheetViews>
  <sheetFormatPr defaultColWidth="9.140625" defaultRowHeight="19.5" customHeight="1"/>
  <cols>
    <col min="1" max="1" width="17.421875" style="178" customWidth="1"/>
    <col min="2" max="2" width="13.421875" style="178" customWidth="1"/>
    <col min="3" max="3" width="45.7109375" style="178" customWidth="1"/>
    <col min="4" max="4" width="5.421875" style="178" customWidth="1"/>
    <col min="5" max="5" width="9.421875" style="178" customWidth="1"/>
    <col min="6" max="6" width="13.00390625" style="178" customWidth="1"/>
    <col min="7" max="7" width="11.7109375" style="178" customWidth="1"/>
    <col min="8" max="8" width="12.140625" style="178" customWidth="1"/>
    <col min="9" max="9" width="13.421875" style="178" customWidth="1"/>
    <col min="10" max="10" width="15.57421875" style="178" customWidth="1"/>
    <col min="11" max="11" width="11.28125" style="178" bestFit="1" customWidth="1"/>
    <col min="12" max="16384" width="9.140625" style="178" customWidth="1"/>
  </cols>
  <sheetData>
    <row r="1" ht="19.5" customHeight="1">
      <c r="C1" s="9" t="s">
        <v>560</v>
      </c>
    </row>
    <row r="2" spans="4:9" ht="27" customHeight="1">
      <c r="D2" s="416" t="s">
        <v>459</v>
      </c>
      <c r="E2" s="417"/>
      <c r="F2" s="417"/>
      <c r="G2" s="417"/>
      <c r="H2" s="417"/>
      <c r="I2" s="418"/>
    </row>
    <row r="3" spans="1:9" ht="23.25" customHeight="1">
      <c r="A3" s="419" t="s">
        <v>460</v>
      </c>
      <c r="B3" s="420"/>
      <c r="C3" s="420"/>
      <c r="D3" s="420"/>
      <c r="E3" s="420"/>
      <c r="F3" s="420"/>
      <c r="G3" s="420"/>
      <c r="H3" s="420"/>
      <c r="I3" s="421"/>
    </row>
    <row r="4" ht="16.5" customHeight="1" thickBot="1"/>
    <row r="5" spans="1:10" ht="73.5" customHeight="1" thickBot="1" thickTop="1">
      <c r="A5" s="179" t="s">
        <v>461</v>
      </c>
      <c r="B5" s="180" t="s">
        <v>462</v>
      </c>
      <c r="C5" s="181" t="s">
        <v>463</v>
      </c>
      <c r="D5" s="181" t="s">
        <v>53</v>
      </c>
      <c r="E5" s="181" t="s">
        <v>54</v>
      </c>
      <c r="F5" s="182" t="s">
        <v>464</v>
      </c>
      <c r="G5" s="182" t="s">
        <v>465</v>
      </c>
      <c r="H5" s="182" t="s">
        <v>466</v>
      </c>
      <c r="I5" s="183" t="s">
        <v>467</v>
      </c>
      <c r="J5" s="184"/>
    </row>
    <row r="6" spans="1:12" ht="24" customHeight="1" thickTop="1">
      <c r="A6" s="422" t="s">
        <v>468</v>
      </c>
      <c r="B6" s="423">
        <v>19580.35</v>
      </c>
      <c r="C6" s="252" t="s">
        <v>469</v>
      </c>
      <c r="D6" s="185" t="s">
        <v>100</v>
      </c>
      <c r="E6" s="185" t="s">
        <v>101</v>
      </c>
      <c r="F6" s="185"/>
      <c r="G6" s="185" t="s">
        <v>81</v>
      </c>
      <c r="H6" s="186">
        <v>10000</v>
      </c>
      <c r="I6" s="424">
        <f>SUM(H6:H11)</f>
        <v>19580.35</v>
      </c>
      <c r="J6" s="187"/>
      <c r="L6" s="188"/>
    </row>
    <row r="7" spans="1:10" ht="21.75" customHeight="1">
      <c r="A7" s="389"/>
      <c r="B7" s="391"/>
      <c r="C7" s="253" t="s">
        <v>470</v>
      </c>
      <c r="D7" s="189" t="s">
        <v>75</v>
      </c>
      <c r="E7" s="189" t="s">
        <v>78</v>
      </c>
      <c r="F7" s="189" t="s">
        <v>248</v>
      </c>
      <c r="G7" s="190"/>
      <c r="H7" s="191">
        <f>2000+454</f>
        <v>2454</v>
      </c>
      <c r="I7" s="393"/>
      <c r="J7" s="184"/>
    </row>
    <row r="8" spans="1:10" ht="24" customHeight="1">
      <c r="A8" s="389"/>
      <c r="B8" s="391"/>
      <c r="C8" s="253" t="s">
        <v>470</v>
      </c>
      <c r="D8" s="189" t="s">
        <v>75</v>
      </c>
      <c r="E8" s="189" t="s">
        <v>78</v>
      </c>
      <c r="F8" s="189" t="s">
        <v>280</v>
      </c>
      <c r="G8" s="190"/>
      <c r="H8" s="191">
        <f>2000-454</f>
        <v>1546</v>
      </c>
      <c r="I8" s="393"/>
      <c r="J8" s="184"/>
    </row>
    <row r="9" spans="1:10" ht="34.5" customHeight="1">
      <c r="A9" s="389"/>
      <c r="B9" s="391"/>
      <c r="C9" s="253" t="s">
        <v>471</v>
      </c>
      <c r="D9" s="192" t="s">
        <v>117</v>
      </c>
      <c r="E9" s="192" t="s">
        <v>120</v>
      </c>
      <c r="F9" s="189" t="s">
        <v>280</v>
      </c>
      <c r="G9" s="190"/>
      <c r="H9" s="191">
        <v>500</v>
      </c>
      <c r="I9" s="393"/>
      <c r="J9" s="184"/>
    </row>
    <row r="10" spans="1:10" ht="19.5" customHeight="1">
      <c r="A10" s="389"/>
      <c r="B10" s="391"/>
      <c r="C10" s="253" t="s">
        <v>472</v>
      </c>
      <c r="D10" s="189" t="s">
        <v>100</v>
      </c>
      <c r="E10" s="189" t="s">
        <v>101</v>
      </c>
      <c r="F10" s="189" t="s">
        <v>248</v>
      </c>
      <c r="G10" s="190"/>
      <c r="H10" s="191">
        <v>300</v>
      </c>
      <c r="I10" s="393"/>
      <c r="J10" s="184"/>
    </row>
    <row r="11" spans="1:10" ht="28.5" customHeight="1" thickBot="1">
      <c r="A11" s="383"/>
      <c r="B11" s="385"/>
      <c r="C11" s="254" t="s">
        <v>473</v>
      </c>
      <c r="D11" s="193" t="s">
        <v>100</v>
      </c>
      <c r="E11" s="193" t="s">
        <v>101</v>
      </c>
      <c r="F11" s="189" t="s">
        <v>248</v>
      </c>
      <c r="G11" s="194"/>
      <c r="H11" s="195">
        <v>4780.35</v>
      </c>
      <c r="I11" s="394"/>
      <c r="J11" s="184"/>
    </row>
    <row r="12" spans="1:10" ht="23.25" customHeight="1">
      <c r="A12" s="365" t="s">
        <v>474</v>
      </c>
      <c r="B12" s="368">
        <v>10327.85</v>
      </c>
      <c r="C12" s="237" t="s">
        <v>475</v>
      </c>
      <c r="D12" s="198" t="s">
        <v>100</v>
      </c>
      <c r="E12" s="198" t="s">
        <v>101</v>
      </c>
      <c r="F12" s="199" t="s">
        <v>275</v>
      </c>
      <c r="G12" s="199"/>
      <c r="H12" s="200">
        <v>3327.85</v>
      </c>
      <c r="I12" s="371">
        <f>H12+H13</f>
        <v>10327.85</v>
      </c>
      <c r="J12" s="184"/>
    </row>
    <row r="13" spans="1:10" ht="19.5" customHeight="1" thickBot="1">
      <c r="A13" s="366"/>
      <c r="B13" s="369"/>
      <c r="C13" s="255" t="s">
        <v>476</v>
      </c>
      <c r="D13" s="189" t="s">
        <v>100</v>
      </c>
      <c r="E13" s="189" t="s">
        <v>101</v>
      </c>
      <c r="F13" s="193" t="s">
        <v>275</v>
      </c>
      <c r="G13" s="203"/>
      <c r="H13" s="200">
        <v>7000</v>
      </c>
      <c r="I13" s="372"/>
      <c r="J13" s="184"/>
    </row>
    <row r="14" spans="1:10" ht="32.25" customHeight="1">
      <c r="A14" s="388" t="s">
        <v>477</v>
      </c>
      <c r="B14" s="390">
        <v>14539.64</v>
      </c>
      <c r="C14" s="237" t="s">
        <v>478</v>
      </c>
      <c r="D14" s="199" t="s">
        <v>117</v>
      </c>
      <c r="E14" s="199" t="s">
        <v>120</v>
      </c>
      <c r="F14" s="205"/>
      <c r="G14" s="199" t="s">
        <v>65</v>
      </c>
      <c r="H14" s="206">
        <v>10439.64</v>
      </c>
      <c r="I14" s="402">
        <f>SUM(H14:H18)</f>
        <v>14539.64</v>
      </c>
      <c r="J14" s="184"/>
    </row>
    <row r="15" spans="1:10" ht="30" customHeight="1">
      <c r="A15" s="366"/>
      <c r="B15" s="375"/>
      <c r="C15" s="253" t="s">
        <v>479</v>
      </c>
      <c r="D15" s="189" t="s">
        <v>200</v>
      </c>
      <c r="E15" s="189" t="s">
        <v>480</v>
      </c>
      <c r="F15" s="189" t="s">
        <v>248</v>
      </c>
      <c r="G15" s="189"/>
      <c r="H15" s="191">
        <v>300</v>
      </c>
      <c r="I15" s="378"/>
      <c r="J15" s="184"/>
    </row>
    <row r="16" spans="1:10" ht="33.75" customHeight="1">
      <c r="A16" s="366"/>
      <c r="B16" s="375"/>
      <c r="C16" s="253" t="s">
        <v>481</v>
      </c>
      <c r="D16" s="189" t="s">
        <v>100</v>
      </c>
      <c r="E16" s="189" t="s">
        <v>101</v>
      </c>
      <c r="F16" s="189" t="s">
        <v>248</v>
      </c>
      <c r="G16" s="189"/>
      <c r="H16" s="191">
        <v>300</v>
      </c>
      <c r="I16" s="378"/>
      <c r="J16" s="184"/>
    </row>
    <row r="17" spans="1:10" ht="26.25" customHeight="1">
      <c r="A17" s="366"/>
      <c r="B17" s="375"/>
      <c r="C17" s="253" t="s">
        <v>482</v>
      </c>
      <c r="D17" s="189" t="s">
        <v>117</v>
      </c>
      <c r="E17" s="189" t="s">
        <v>120</v>
      </c>
      <c r="F17" s="189" t="s">
        <v>280</v>
      </c>
      <c r="G17" s="189"/>
      <c r="H17" s="191">
        <v>3000</v>
      </c>
      <c r="I17" s="378"/>
      <c r="J17" s="184"/>
    </row>
    <row r="18" spans="1:10" ht="28.5" customHeight="1" thickBot="1">
      <c r="A18" s="383"/>
      <c r="B18" s="385"/>
      <c r="C18" s="254" t="s">
        <v>483</v>
      </c>
      <c r="D18" s="207" t="s">
        <v>117</v>
      </c>
      <c r="E18" s="207" t="s">
        <v>120</v>
      </c>
      <c r="F18" s="207" t="s">
        <v>248</v>
      </c>
      <c r="G18" s="194"/>
      <c r="H18" s="195">
        <v>500</v>
      </c>
      <c r="I18" s="387"/>
      <c r="J18" s="184"/>
    </row>
    <row r="19" spans="1:10" ht="21" customHeight="1" thickBot="1">
      <c r="A19" s="201" t="s">
        <v>484</v>
      </c>
      <c r="B19" s="208">
        <v>8423.58</v>
      </c>
      <c r="C19" s="256" t="s">
        <v>485</v>
      </c>
      <c r="D19" s="209" t="s">
        <v>100</v>
      </c>
      <c r="E19" s="209" t="s">
        <v>101</v>
      </c>
      <c r="F19" s="209" t="s">
        <v>275</v>
      </c>
      <c r="G19" s="210"/>
      <c r="H19" s="202">
        <v>8423.58</v>
      </c>
      <c r="I19" s="204">
        <f>H19</f>
        <v>8423.58</v>
      </c>
      <c r="J19" s="184"/>
    </row>
    <row r="20" spans="1:10" ht="27" customHeight="1" thickBot="1">
      <c r="A20" s="211" t="s">
        <v>486</v>
      </c>
      <c r="B20" s="212">
        <v>8782.03</v>
      </c>
      <c r="C20" s="257" t="s">
        <v>485</v>
      </c>
      <c r="D20" s="213" t="s">
        <v>100</v>
      </c>
      <c r="E20" s="213" t="s">
        <v>101</v>
      </c>
      <c r="F20" s="213" t="s">
        <v>275</v>
      </c>
      <c r="G20" s="214"/>
      <c r="H20" s="215">
        <v>8782.03</v>
      </c>
      <c r="I20" s="216">
        <f>SUM(H20:H20)</f>
        <v>8782.03</v>
      </c>
      <c r="J20" s="184"/>
    </row>
    <row r="21" spans="1:10" ht="22.5" customHeight="1" thickTop="1">
      <c r="A21" s="408" t="s">
        <v>487</v>
      </c>
      <c r="B21" s="409">
        <v>20902.14</v>
      </c>
      <c r="C21" s="252" t="s">
        <v>488</v>
      </c>
      <c r="D21" s="185" t="s">
        <v>100</v>
      </c>
      <c r="E21" s="185" t="s">
        <v>101</v>
      </c>
      <c r="F21" s="217"/>
      <c r="G21" s="185" t="s">
        <v>65</v>
      </c>
      <c r="H21" s="186">
        <v>3900</v>
      </c>
      <c r="I21" s="410">
        <f>SUM(H21:H30)</f>
        <v>20902.14</v>
      </c>
      <c r="J21" s="184"/>
    </row>
    <row r="22" spans="1:10" ht="19.5" customHeight="1">
      <c r="A22" s="366"/>
      <c r="B22" s="369"/>
      <c r="C22" s="253" t="s">
        <v>476</v>
      </c>
      <c r="D22" s="189" t="s">
        <v>100</v>
      </c>
      <c r="E22" s="189" t="s">
        <v>101</v>
      </c>
      <c r="F22" s="189" t="s">
        <v>275</v>
      </c>
      <c r="G22" s="190"/>
      <c r="H22" s="191">
        <v>700</v>
      </c>
      <c r="I22" s="411"/>
      <c r="J22" s="184"/>
    </row>
    <row r="23" spans="1:10" ht="22.5" customHeight="1">
      <c r="A23" s="366"/>
      <c r="B23" s="369"/>
      <c r="C23" s="253" t="s">
        <v>489</v>
      </c>
      <c r="D23" s="189" t="s">
        <v>200</v>
      </c>
      <c r="E23" s="189" t="s">
        <v>480</v>
      </c>
      <c r="F23" s="189" t="s">
        <v>248</v>
      </c>
      <c r="G23" s="190"/>
      <c r="H23" s="191">
        <v>3000</v>
      </c>
      <c r="I23" s="411"/>
      <c r="J23" s="184"/>
    </row>
    <row r="24" spans="1:10" ht="23.25" customHeight="1">
      <c r="A24" s="366"/>
      <c r="B24" s="369"/>
      <c r="C24" s="253" t="s">
        <v>490</v>
      </c>
      <c r="D24" s="189" t="s">
        <v>117</v>
      </c>
      <c r="E24" s="189" t="s">
        <v>120</v>
      </c>
      <c r="F24" s="189" t="s">
        <v>248</v>
      </c>
      <c r="G24" s="190"/>
      <c r="H24" s="191">
        <v>2000</v>
      </c>
      <c r="I24" s="411"/>
      <c r="J24" s="184"/>
    </row>
    <row r="25" spans="1:10" ht="21" customHeight="1">
      <c r="A25" s="366"/>
      <c r="B25" s="369"/>
      <c r="C25" s="253" t="s">
        <v>470</v>
      </c>
      <c r="D25" s="189" t="s">
        <v>75</v>
      </c>
      <c r="E25" s="189" t="s">
        <v>78</v>
      </c>
      <c r="F25" s="189" t="s">
        <v>248</v>
      </c>
      <c r="G25" s="190"/>
      <c r="H25" s="191">
        <f>2400+641</f>
        <v>3041</v>
      </c>
      <c r="I25" s="411"/>
      <c r="J25" s="184"/>
    </row>
    <row r="26" spans="1:10" ht="19.5" customHeight="1">
      <c r="A26" s="366"/>
      <c r="B26" s="369"/>
      <c r="C26" s="253" t="s">
        <v>470</v>
      </c>
      <c r="D26" s="189" t="s">
        <v>75</v>
      </c>
      <c r="E26" s="189" t="s">
        <v>78</v>
      </c>
      <c r="F26" s="189" t="s">
        <v>280</v>
      </c>
      <c r="G26" s="190"/>
      <c r="H26" s="191">
        <f>2400-641</f>
        <v>1759</v>
      </c>
      <c r="I26" s="411"/>
      <c r="J26" s="184"/>
    </row>
    <row r="27" spans="1:10" ht="27.75" customHeight="1">
      <c r="A27" s="366"/>
      <c r="B27" s="369"/>
      <c r="C27" s="253" t="s">
        <v>491</v>
      </c>
      <c r="D27" s="189" t="s">
        <v>100</v>
      </c>
      <c r="E27" s="189" t="s">
        <v>101</v>
      </c>
      <c r="F27" s="189" t="s">
        <v>248</v>
      </c>
      <c r="G27" s="190"/>
      <c r="H27" s="191">
        <v>2500</v>
      </c>
      <c r="I27" s="411"/>
      <c r="J27" s="184"/>
    </row>
    <row r="28" spans="1:10" ht="19.5" customHeight="1">
      <c r="A28" s="366"/>
      <c r="B28" s="369"/>
      <c r="C28" s="253" t="s">
        <v>492</v>
      </c>
      <c r="D28" s="189" t="s">
        <v>117</v>
      </c>
      <c r="E28" s="189" t="s">
        <v>120</v>
      </c>
      <c r="F28" s="189" t="s">
        <v>280</v>
      </c>
      <c r="G28" s="190"/>
      <c r="H28" s="191">
        <v>1000</v>
      </c>
      <c r="I28" s="411"/>
      <c r="J28" s="184"/>
    </row>
    <row r="29" spans="1:10" ht="18.75" customHeight="1">
      <c r="A29" s="366"/>
      <c r="B29" s="369"/>
      <c r="C29" s="253" t="s">
        <v>493</v>
      </c>
      <c r="D29" s="189" t="s">
        <v>117</v>
      </c>
      <c r="E29" s="189" t="s">
        <v>120</v>
      </c>
      <c r="F29" s="189" t="s">
        <v>248</v>
      </c>
      <c r="G29" s="190"/>
      <c r="H29" s="191">
        <v>200</v>
      </c>
      <c r="I29" s="411"/>
      <c r="J29" s="184"/>
    </row>
    <row r="30" spans="1:10" ht="16.5" customHeight="1" thickBot="1">
      <c r="A30" s="367"/>
      <c r="B30" s="370"/>
      <c r="C30" s="254" t="s">
        <v>485</v>
      </c>
      <c r="D30" s="207" t="s">
        <v>100</v>
      </c>
      <c r="E30" s="207" t="s">
        <v>101</v>
      </c>
      <c r="F30" s="207" t="s">
        <v>275</v>
      </c>
      <c r="G30" s="207"/>
      <c r="H30" s="195">
        <v>2802.14</v>
      </c>
      <c r="I30" s="412"/>
      <c r="J30" s="184"/>
    </row>
    <row r="31" spans="1:10" ht="16.5" customHeight="1" thickBot="1">
      <c r="A31" s="218" t="s">
        <v>494</v>
      </c>
      <c r="B31" s="219">
        <v>8423.58</v>
      </c>
      <c r="C31" s="258" t="s">
        <v>495</v>
      </c>
      <c r="D31" s="220" t="s">
        <v>100</v>
      </c>
      <c r="E31" s="220" t="s">
        <v>101</v>
      </c>
      <c r="F31" s="221" t="s">
        <v>275</v>
      </c>
      <c r="G31" s="222"/>
      <c r="H31" s="223">
        <v>8423.58</v>
      </c>
      <c r="I31" s="224">
        <f>H31</f>
        <v>8423.58</v>
      </c>
      <c r="J31" s="184"/>
    </row>
    <row r="32" spans="1:10" ht="19.5" customHeight="1">
      <c r="A32" s="398" t="s">
        <v>496</v>
      </c>
      <c r="B32" s="400">
        <v>10439.87</v>
      </c>
      <c r="C32" s="255" t="s">
        <v>497</v>
      </c>
      <c r="D32" s="193" t="s">
        <v>100</v>
      </c>
      <c r="E32" s="193" t="s">
        <v>101</v>
      </c>
      <c r="F32" s="193" t="s">
        <v>248</v>
      </c>
      <c r="G32" s="203"/>
      <c r="H32" s="200">
        <v>1500</v>
      </c>
      <c r="I32" s="413">
        <f>SUM(H32:H34)</f>
        <v>10439.869999999999</v>
      </c>
      <c r="J32" s="184"/>
    </row>
    <row r="33" spans="1:10" ht="24.75" customHeight="1">
      <c r="A33" s="366"/>
      <c r="B33" s="375"/>
      <c r="C33" s="256" t="s">
        <v>498</v>
      </c>
      <c r="D33" s="209" t="s">
        <v>117</v>
      </c>
      <c r="E33" s="209" t="s">
        <v>120</v>
      </c>
      <c r="F33" s="209" t="s">
        <v>248</v>
      </c>
      <c r="G33" s="210"/>
      <c r="H33" s="202">
        <v>1500</v>
      </c>
      <c r="I33" s="414"/>
      <c r="J33" s="184"/>
    </row>
    <row r="34" spans="1:10" ht="17.25" customHeight="1" thickBot="1">
      <c r="A34" s="383"/>
      <c r="B34" s="385"/>
      <c r="C34" s="254" t="s">
        <v>499</v>
      </c>
      <c r="D34" s="207" t="s">
        <v>100</v>
      </c>
      <c r="E34" s="207" t="s">
        <v>101</v>
      </c>
      <c r="F34" s="194"/>
      <c r="G34" s="207" t="s">
        <v>65</v>
      </c>
      <c r="H34" s="195">
        <v>7439.87</v>
      </c>
      <c r="I34" s="415"/>
      <c r="J34" s="184"/>
    </row>
    <row r="35" spans="1:10" ht="17.25" customHeight="1" thickBot="1">
      <c r="A35" s="196" t="s">
        <v>500</v>
      </c>
      <c r="B35" s="225">
        <v>8804.44</v>
      </c>
      <c r="C35" s="254" t="s">
        <v>501</v>
      </c>
      <c r="D35" s="199" t="s">
        <v>100</v>
      </c>
      <c r="E35" s="199" t="s">
        <v>101</v>
      </c>
      <c r="F35" s="226" t="s">
        <v>275</v>
      </c>
      <c r="G35" s="199"/>
      <c r="H35" s="206">
        <v>8804.44</v>
      </c>
      <c r="I35" s="227">
        <f>SUM(H35:H35)</f>
        <v>8804.44</v>
      </c>
      <c r="J35" s="184"/>
    </row>
    <row r="36" spans="1:10" ht="21.75" customHeight="1">
      <c r="A36" s="365" t="s">
        <v>502</v>
      </c>
      <c r="B36" s="368">
        <v>10484.67</v>
      </c>
      <c r="C36" s="259" t="s">
        <v>503</v>
      </c>
      <c r="D36" s="198" t="s">
        <v>100</v>
      </c>
      <c r="E36" s="198" t="s">
        <v>101</v>
      </c>
      <c r="F36" s="198" t="s">
        <v>275</v>
      </c>
      <c r="G36" s="228"/>
      <c r="H36" s="197">
        <v>6000</v>
      </c>
      <c r="I36" s="371">
        <f>SUM(H36:H39)</f>
        <v>10484.67</v>
      </c>
      <c r="J36" s="184"/>
    </row>
    <row r="37" spans="1:10" ht="25.5" customHeight="1">
      <c r="A37" s="366"/>
      <c r="B37" s="369"/>
      <c r="C37" s="253" t="s">
        <v>497</v>
      </c>
      <c r="D37" s="192" t="s">
        <v>100</v>
      </c>
      <c r="E37" s="192" t="s">
        <v>101</v>
      </c>
      <c r="F37" s="192" t="s">
        <v>248</v>
      </c>
      <c r="G37" s="229"/>
      <c r="H37" s="230">
        <v>2484.67</v>
      </c>
      <c r="I37" s="372"/>
      <c r="J37" s="184"/>
    </row>
    <row r="38" spans="1:10" ht="22.5" customHeight="1">
      <c r="A38" s="366"/>
      <c r="B38" s="369"/>
      <c r="C38" s="253" t="s">
        <v>504</v>
      </c>
      <c r="D38" s="189" t="s">
        <v>75</v>
      </c>
      <c r="E38" s="189" t="s">
        <v>78</v>
      </c>
      <c r="F38" s="189" t="s">
        <v>248</v>
      </c>
      <c r="G38" s="229"/>
      <c r="H38" s="231">
        <f>1000+224</f>
        <v>1224</v>
      </c>
      <c r="I38" s="372"/>
      <c r="J38" s="184"/>
    </row>
    <row r="39" spans="1:10" ht="22.5" customHeight="1" thickBot="1">
      <c r="A39" s="366"/>
      <c r="B39" s="369"/>
      <c r="C39" s="260" t="s">
        <v>504</v>
      </c>
      <c r="D39" s="192" t="s">
        <v>75</v>
      </c>
      <c r="E39" s="192" t="s">
        <v>78</v>
      </c>
      <c r="F39" s="192" t="s">
        <v>280</v>
      </c>
      <c r="G39" s="229"/>
      <c r="H39" s="231">
        <f>1000-224</f>
        <v>776</v>
      </c>
      <c r="I39" s="372"/>
      <c r="J39" s="184"/>
    </row>
    <row r="40" spans="1:10" ht="23.25" customHeight="1">
      <c r="A40" s="388" t="s">
        <v>505</v>
      </c>
      <c r="B40" s="390">
        <v>14046.77</v>
      </c>
      <c r="C40" s="237" t="s">
        <v>504</v>
      </c>
      <c r="D40" s="199" t="s">
        <v>75</v>
      </c>
      <c r="E40" s="199" t="s">
        <v>78</v>
      </c>
      <c r="F40" s="199" t="s">
        <v>248</v>
      </c>
      <c r="G40" s="205"/>
      <c r="H40" s="206">
        <f>1500+319</f>
        <v>1819</v>
      </c>
      <c r="I40" s="402">
        <f>SUM(H40:H42)</f>
        <v>14046.77</v>
      </c>
      <c r="J40" s="184"/>
    </row>
    <row r="41" spans="1:10" ht="24.75" customHeight="1">
      <c r="A41" s="389"/>
      <c r="B41" s="391"/>
      <c r="C41" s="253" t="s">
        <v>504</v>
      </c>
      <c r="D41" s="189" t="s">
        <v>75</v>
      </c>
      <c r="E41" s="189" t="s">
        <v>78</v>
      </c>
      <c r="F41" s="189" t="s">
        <v>280</v>
      </c>
      <c r="G41" s="190"/>
      <c r="H41" s="191">
        <f>1500-319</f>
        <v>1181</v>
      </c>
      <c r="I41" s="404"/>
      <c r="J41" s="184"/>
    </row>
    <row r="42" spans="1:10" ht="24" customHeight="1" thickBot="1">
      <c r="A42" s="399"/>
      <c r="B42" s="401"/>
      <c r="C42" s="261" t="s">
        <v>506</v>
      </c>
      <c r="D42" s="232" t="s">
        <v>100</v>
      </c>
      <c r="E42" s="232" t="s">
        <v>101</v>
      </c>
      <c r="F42" s="232" t="s">
        <v>275</v>
      </c>
      <c r="G42" s="232"/>
      <c r="H42" s="233">
        <v>11046.77</v>
      </c>
      <c r="I42" s="405"/>
      <c r="J42" s="184"/>
    </row>
    <row r="43" spans="1:10" ht="15.75" customHeight="1" thickTop="1">
      <c r="A43" s="382" t="s">
        <v>507</v>
      </c>
      <c r="B43" s="384">
        <v>17116.01</v>
      </c>
      <c r="C43" s="252" t="s">
        <v>504</v>
      </c>
      <c r="D43" s="185" t="s">
        <v>75</v>
      </c>
      <c r="E43" s="185" t="s">
        <v>78</v>
      </c>
      <c r="F43" s="185" t="s">
        <v>248</v>
      </c>
      <c r="G43" s="217"/>
      <c r="H43" s="186">
        <v>2000</v>
      </c>
      <c r="I43" s="386">
        <f>SUM(H43:H49)</f>
        <v>17116.010000000002</v>
      </c>
      <c r="J43" s="184"/>
    </row>
    <row r="44" spans="1:10" ht="19.5" customHeight="1">
      <c r="A44" s="389"/>
      <c r="B44" s="391"/>
      <c r="C44" s="253" t="s">
        <v>504</v>
      </c>
      <c r="D44" s="189" t="s">
        <v>75</v>
      </c>
      <c r="E44" s="189" t="s">
        <v>78</v>
      </c>
      <c r="F44" s="189" t="s">
        <v>280</v>
      </c>
      <c r="G44" s="234"/>
      <c r="H44" s="191">
        <v>1500</v>
      </c>
      <c r="I44" s="404"/>
      <c r="J44" s="184"/>
    </row>
    <row r="45" spans="1:10" ht="19.5" customHeight="1">
      <c r="A45" s="389"/>
      <c r="B45" s="391"/>
      <c r="C45" s="255" t="s">
        <v>99</v>
      </c>
      <c r="D45" s="189" t="s">
        <v>97</v>
      </c>
      <c r="E45" s="189" t="s">
        <v>98</v>
      </c>
      <c r="F45" s="189"/>
      <c r="G45" s="234" t="s">
        <v>81</v>
      </c>
      <c r="H45" s="191">
        <v>3359</v>
      </c>
      <c r="I45" s="404"/>
      <c r="J45" s="184"/>
    </row>
    <row r="46" spans="1:10" ht="17.25" customHeight="1">
      <c r="A46" s="389"/>
      <c r="B46" s="391"/>
      <c r="C46" s="253" t="s">
        <v>508</v>
      </c>
      <c r="D46" s="189" t="s">
        <v>117</v>
      </c>
      <c r="E46" s="189" t="s">
        <v>120</v>
      </c>
      <c r="F46" s="189" t="s">
        <v>248</v>
      </c>
      <c r="G46" s="234"/>
      <c r="H46" s="191">
        <v>1500</v>
      </c>
      <c r="I46" s="404"/>
      <c r="J46" s="184"/>
    </row>
    <row r="47" spans="1:10" ht="16.5" customHeight="1">
      <c r="A47" s="389"/>
      <c r="B47" s="391"/>
      <c r="C47" s="253" t="s">
        <v>509</v>
      </c>
      <c r="D47" s="189" t="s">
        <v>97</v>
      </c>
      <c r="E47" s="189" t="s">
        <v>510</v>
      </c>
      <c r="F47" s="189" t="s">
        <v>248</v>
      </c>
      <c r="G47" s="234"/>
      <c r="H47" s="191">
        <v>2141</v>
      </c>
      <c r="I47" s="404"/>
      <c r="J47" s="184"/>
    </row>
    <row r="48" spans="1:10" ht="27" customHeight="1">
      <c r="A48" s="389"/>
      <c r="B48" s="391"/>
      <c r="C48" s="253" t="s">
        <v>511</v>
      </c>
      <c r="D48" s="189" t="s">
        <v>117</v>
      </c>
      <c r="E48" s="189" t="s">
        <v>120</v>
      </c>
      <c r="F48" s="189" t="s">
        <v>248</v>
      </c>
      <c r="G48" s="190"/>
      <c r="H48" s="191">
        <v>1000</v>
      </c>
      <c r="I48" s="404"/>
      <c r="J48" s="184"/>
    </row>
    <row r="49" spans="1:10" ht="25.5" customHeight="1" thickBot="1">
      <c r="A49" s="383"/>
      <c r="B49" s="385"/>
      <c r="C49" s="254" t="s">
        <v>512</v>
      </c>
      <c r="D49" s="207" t="s">
        <v>100</v>
      </c>
      <c r="E49" s="207" t="s">
        <v>101</v>
      </c>
      <c r="F49" s="207"/>
      <c r="G49" s="207" t="s">
        <v>65</v>
      </c>
      <c r="H49" s="195">
        <v>5616.01</v>
      </c>
      <c r="I49" s="387"/>
      <c r="J49" s="184"/>
    </row>
    <row r="50" spans="1:10" ht="15.75" customHeight="1">
      <c r="A50" s="365" t="s">
        <v>513</v>
      </c>
      <c r="B50" s="368">
        <v>17877.71</v>
      </c>
      <c r="C50" s="237" t="s">
        <v>514</v>
      </c>
      <c r="D50" s="199" t="s">
        <v>100</v>
      </c>
      <c r="E50" s="199" t="s">
        <v>101</v>
      </c>
      <c r="F50" s="199" t="s">
        <v>275</v>
      </c>
      <c r="G50" s="199"/>
      <c r="H50" s="206">
        <v>8000</v>
      </c>
      <c r="I50" s="371">
        <f>SUM(H50:H53)</f>
        <v>17877.71</v>
      </c>
      <c r="J50" s="184"/>
    </row>
    <row r="51" spans="1:10" ht="15.75" customHeight="1">
      <c r="A51" s="366"/>
      <c r="B51" s="369"/>
      <c r="C51" s="253" t="s">
        <v>470</v>
      </c>
      <c r="D51" s="189" t="s">
        <v>75</v>
      </c>
      <c r="E51" s="189" t="s">
        <v>78</v>
      </c>
      <c r="F51" s="189" t="s">
        <v>248</v>
      </c>
      <c r="G51" s="189"/>
      <c r="H51" s="191">
        <f>1477.71+321</f>
        <v>1798.71</v>
      </c>
      <c r="I51" s="372"/>
      <c r="J51" s="184"/>
    </row>
    <row r="52" spans="1:10" ht="15.75" customHeight="1">
      <c r="A52" s="366"/>
      <c r="B52" s="369"/>
      <c r="C52" s="253" t="s">
        <v>470</v>
      </c>
      <c r="D52" s="189" t="s">
        <v>75</v>
      </c>
      <c r="E52" s="189" t="s">
        <v>78</v>
      </c>
      <c r="F52" s="189" t="s">
        <v>280</v>
      </c>
      <c r="G52" s="189"/>
      <c r="H52" s="191">
        <f>1400-321</f>
        <v>1079</v>
      </c>
      <c r="I52" s="372"/>
      <c r="J52" s="184"/>
    </row>
    <row r="53" spans="1:10" ht="15.75" customHeight="1" thickBot="1">
      <c r="A53" s="367"/>
      <c r="B53" s="370"/>
      <c r="C53" s="254" t="s">
        <v>515</v>
      </c>
      <c r="D53" s="207" t="s">
        <v>100</v>
      </c>
      <c r="E53" s="207" t="s">
        <v>101</v>
      </c>
      <c r="F53" s="207"/>
      <c r="G53" s="207" t="s">
        <v>81</v>
      </c>
      <c r="H53" s="195">
        <v>7000</v>
      </c>
      <c r="I53" s="373"/>
      <c r="J53" s="184"/>
    </row>
    <row r="54" spans="1:10" ht="15.75" customHeight="1">
      <c r="A54" s="365" t="s">
        <v>516</v>
      </c>
      <c r="B54" s="374">
        <v>7460.25</v>
      </c>
      <c r="C54" s="237" t="s">
        <v>517</v>
      </c>
      <c r="D54" s="235" t="s">
        <v>117</v>
      </c>
      <c r="E54" s="235" t="s">
        <v>120</v>
      </c>
      <c r="F54" s="235"/>
      <c r="G54" s="235" t="s">
        <v>81</v>
      </c>
      <c r="H54" s="206">
        <v>5500</v>
      </c>
      <c r="I54" s="377">
        <f>SUM(H54:H56)</f>
        <v>7460.25</v>
      </c>
      <c r="J54" s="184"/>
    </row>
    <row r="55" spans="1:10" ht="15.75" customHeight="1">
      <c r="A55" s="366"/>
      <c r="B55" s="375"/>
      <c r="C55" s="253" t="s">
        <v>518</v>
      </c>
      <c r="D55" s="193" t="s">
        <v>117</v>
      </c>
      <c r="E55" s="193" t="s">
        <v>120</v>
      </c>
      <c r="F55" s="193" t="s">
        <v>248</v>
      </c>
      <c r="G55" s="193"/>
      <c r="H55" s="200">
        <v>1000</v>
      </c>
      <c r="I55" s="378"/>
      <c r="J55" s="184"/>
    </row>
    <row r="56" spans="1:10" ht="15.75" customHeight="1" thickBot="1">
      <c r="A56" s="367"/>
      <c r="B56" s="376"/>
      <c r="C56" s="256" t="s">
        <v>519</v>
      </c>
      <c r="D56" s="189" t="s">
        <v>117</v>
      </c>
      <c r="E56" s="189" t="s">
        <v>120</v>
      </c>
      <c r="F56" s="189" t="s">
        <v>248</v>
      </c>
      <c r="G56" s="189"/>
      <c r="H56" s="191">
        <v>960.25</v>
      </c>
      <c r="I56" s="379"/>
      <c r="J56" s="184"/>
    </row>
    <row r="57" spans="1:10" ht="26.25" customHeight="1">
      <c r="A57" s="388" t="s">
        <v>520</v>
      </c>
      <c r="B57" s="406">
        <v>8311.57</v>
      </c>
      <c r="C57" s="237" t="s">
        <v>521</v>
      </c>
      <c r="D57" s="199" t="s">
        <v>117</v>
      </c>
      <c r="E57" s="199" t="s">
        <v>120</v>
      </c>
      <c r="F57" s="199" t="s">
        <v>275</v>
      </c>
      <c r="G57" s="205"/>
      <c r="H57" s="206">
        <v>2311.57</v>
      </c>
      <c r="I57" s="392">
        <f>H57+H58</f>
        <v>8311.57</v>
      </c>
      <c r="J57" s="184"/>
    </row>
    <row r="58" spans="1:10" ht="24" customHeight="1" thickBot="1">
      <c r="A58" s="383"/>
      <c r="B58" s="407"/>
      <c r="C58" s="254" t="s">
        <v>522</v>
      </c>
      <c r="D58" s="207" t="s">
        <v>97</v>
      </c>
      <c r="E58" s="207" t="s">
        <v>98</v>
      </c>
      <c r="F58" s="207"/>
      <c r="G58" s="236" t="s">
        <v>81</v>
      </c>
      <c r="H58" s="195">
        <v>6000</v>
      </c>
      <c r="I58" s="394"/>
      <c r="J58" s="184"/>
    </row>
    <row r="59" spans="1:10" ht="13.5" customHeight="1">
      <c r="A59" s="388" t="s">
        <v>523</v>
      </c>
      <c r="B59" s="390">
        <v>16779.96</v>
      </c>
      <c r="C59" s="237" t="s">
        <v>524</v>
      </c>
      <c r="D59" s="192" t="s">
        <v>100</v>
      </c>
      <c r="E59" s="192" t="s">
        <v>101</v>
      </c>
      <c r="F59" s="226"/>
      <c r="G59" s="226" t="s">
        <v>81</v>
      </c>
      <c r="H59" s="238">
        <v>6000</v>
      </c>
      <c r="I59" s="392">
        <f>SUM(H59:H61)</f>
        <v>16779.96</v>
      </c>
      <c r="J59" s="184"/>
    </row>
    <row r="60" spans="1:10" ht="15.75" customHeight="1">
      <c r="A60" s="389"/>
      <c r="B60" s="391"/>
      <c r="C60" s="253" t="s">
        <v>525</v>
      </c>
      <c r="D60" s="189" t="s">
        <v>94</v>
      </c>
      <c r="E60" s="189" t="s">
        <v>333</v>
      </c>
      <c r="F60" s="189" t="s">
        <v>275</v>
      </c>
      <c r="G60" s="190"/>
      <c r="H60" s="191">
        <v>3000</v>
      </c>
      <c r="I60" s="393"/>
      <c r="J60" s="184"/>
    </row>
    <row r="61" spans="1:10" ht="15.75" customHeight="1" thickBot="1">
      <c r="A61" s="395"/>
      <c r="B61" s="396"/>
      <c r="C61" s="260" t="s">
        <v>485</v>
      </c>
      <c r="D61" s="192" t="s">
        <v>100</v>
      </c>
      <c r="E61" s="192" t="s">
        <v>101</v>
      </c>
      <c r="F61" s="192" t="s">
        <v>275</v>
      </c>
      <c r="G61" s="229"/>
      <c r="H61" s="231">
        <v>7779.96</v>
      </c>
      <c r="I61" s="397"/>
      <c r="J61" s="184"/>
    </row>
    <row r="62" spans="1:10" ht="14.25" customHeight="1">
      <c r="A62" s="388" t="s">
        <v>526</v>
      </c>
      <c r="B62" s="390">
        <f>5700+2000+3000+1500+2000+386.47+3000</f>
        <v>17586.47</v>
      </c>
      <c r="C62" s="237" t="s">
        <v>485</v>
      </c>
      <c r="D62" s="199" t="s">
        <v>100</v>
      </c>
      <c r="E62" s="199" t="s">
        <v>101</v>
      </c>
      <c r="F62" s="199" t="s">
        <v>275</v>
      </c>
      <c r="G62" s="205"/>
      <c r="H62" s="206">
        <v>5700</v>
      </c>
      <c r="I62" s="402">
        <f>SUM(H62:H69)</f>
        <v>17586.47</v>
      </c>
      <c r="J62" s="184"/>
    </row>
    <row r="63" spans="1:10" ht="15" customHeight="1">
      <c r="A63" s="398"/>
      <c r="B63" s="400"/>
      <c r="C63" s="255" t="s">
        <v>527</v>
      </c>
      <c r="D63" s="193" t="s">
        <v>75</v>
      </c>
      <c r="E63" s="193" t="s">
        <v>78</v>
      </c>
      <c r="F63" s="193" t="s">
        <v>280</v>
      </c>
      <c r="G63" s="203"/>
      <c r="H63" s="200">
        <f>2000+727</f>
        <v>2727</v>
      </c>
      <c r="I63" s="403"/>
      <c r="J63" s="184"/>
    </row>
    <row r="64" spans="1:10" ht="19.5" customHeight="1">
      <c r="A64" s="398"/>
      <c r="B64" s="400"/>
      <c r="C64" s="255" t="s">
        <v>528</v>
      </c>
      <c r="D64" s="193" t="s">
        <v>97</v>
      </c>
      <c r="E64" s="193" t="s">
        <v>98</v>
      </c>
      <c r="F64" s="193"/>
      <c r="G64" s="193" t="s">
        <v>81</v>
      </c>
      <c r="H64" s="200">
        <f>3000+17</f>
        <v>3017</v>
      </c>
      <c r="I64" s="403"/>
      <c r="J64" s="184"/>
    </row>
    <row r="65" spans="1:10" ht="12.75" customHeight="1">
      <c r="A65" s="398"/>
      <c r="B65" s="400"/>
      <c r="C65" s="255" t="s">
        <v>529</v>
      </c>
      <c r="D65" s="193" t="s">
        <v>75</v>
      </c>
      <c r="E65" s="193" t="s">
        <v>78</v>
      </c>
      <c r="F65" s="193" t="s">
        <v>248</v>
      </c>
      <c r="G65" s="203"/>
      <c r="H65" s="200">
        <f>800-727-17</f>
        <v>56</v>
      </c>
      <c r="I65" s="403"/>
      <c r="J65" s="184"/>
    </row>
    <row r="66" spans="1:10" ht="16.5" customHeight="1">
      <c r="A66" s="398"/>
      <c r="B66" s="400"/>
      <c r="C66" s="255" t="s">
        <v>529</v>
      </c>
      <c r="D66" s="193" t="s">
        <v>75</v>
      </c>
      <c r="E66" s="193" t="s">
        <v>78</v>
      </c>
      <c r="F66" s="193" t="s">
        <v>280</v>
      </c>
      <c r="G66" s="203"/>
      <c r="H66" s="200">
        <v>700</v>
      </c>
      <c r="I66" s="403"/>
      <c r="J66" s="184"/>
    </row>
    <row r="67" spans="1:10" ht="14.25" customHeight="1">
      <c r="A67" s="389"/>
      <c r="B67" s="391"/>
      <c r="C67" s="253" t="s">
        <v>530</v>
      </c>
      <c r="D67" s="189" t="s">
        <v>100</v>
      </c>
      <c r="E67" s="189" t="s">
        <v>101</v>
      </c>
      <c r="F67" s="189" t="s">
        <v>248</v>
      </c>
      <c r="G67" s="190"/>
      <c r="H67" s="191">
        <v>2000</v>
      </c>
      <c r="I67" s="404"/>
      <c r="J67" s="184"/>
    </row>
    <row r="68" spans="1:10" ht="15" customHeight="1">
      <c r="A68" s="389"/>
      <c r="B68" s="391"/>
      <c r="C68" s="253" t="s">
        <v>531</v>
      </c>
      <c r="D68" s="189" t="s">
        <v>117</v>
      </c>
      <c r="E68" s="189" t="s">
        <v>120</v>
      </c>
      <c r="F68" s="234" t="s">
        <v>275</v>
      </c>
      <c r="G68" s="189"/>
      <c r="H68" s="191">
        <v>386.47</v>
      </c>
      <c r="I68" s="404"/>
      <c r="J68" s="184"/>
    </row>
    <row r="69" spans="1:10" ht="24.75" customHeight="1" thickBot="1">
      <c r="A69" s="399"/>
      <c r="B69" s="401"/>
      <c r="C69" s="261" t="s">
        <v>532</v>
      </c>
      <c r="D69" s="232" t="s">
        <v>117</v>
      </c>
      <c r="E69" s="232" t="s">
        <v>120</v>
      </c>
      <c r="F69" s="232" t="s">
        <v>248</v>
      </c>
      <c r="G69" s="239"/>
      <c r="H69" s="233">
        <v>3000</v>
      </c>
      <c r="I69" s="405"/>
      <c r="J69" s="184"/>
    </row>
    <row r="70" spans="1:10" ht="21" customHeight="1" thickTop="1">
      <c r="A70" s="382" t="s">
        <v>533</v>
      </c>
      <c r="B70" s="384">
        <v>21574.23</v>
      </c>
      <c r="C70" s="252" t="s">
        <v>485</v>
      </c>
      <c r="D70" s="185" t="s">
        <v>100</v>
      </c>
      <c r="E70" s="185" t="s">
        <v>101</v>
      </c>
      <c r="F70" s="185" t="s">
        <v>275</v>
      </c>
      <c r="G70" s="217"/>
      <c r="H70" s="186">
        <f>11000+300</f>
        <v>11300</v>
      </c>
      <c r="I70" s="386">
        <f>SUM(H70:H72)</f>
        <v>21000</v>
      </c>
      <c r="J70" s="184"/>
    </row>
    <row r="71" spans="1:10" ht="18.75" customHeight="1">
      <c r="A71" s="366"/>
      <c r="B71" s="375"/>
      <c r="C71" s="260" t="s">
        <v>534</v>
      </c>
      <c r="D71" s="192" t="s">
        <v>100</v>
      </c>
      <c r="E71" s="192" t="s">
        <v>101</v>
      </c>
      <c r="F71" s="192" t="s">
        <v>248</v>
      </c>
      <c r="G71" s="210"/>
      <c r="H71" s="202">
        <v>5000</v>
      </c>
      <c r="I71" s="378"/>
      <c r="J71" s="184"/>
    </row>
    <row r="72" spans="1:10" ht="16.5" customHeight="1" thickBot="1">
      <c r="A72" s="383"/>
      <c r="B72" s="385"/>
      <c r="C72" s="262" t="s">
        <v>535</v>
      </c>
      <c r="D72" s="192" t="s">
        <v>200</v>
      </c>
      <c r="E72" s="192" t="s">
        <v>480</v>
      </c>
      <c r="F72" s="189" t="s">
        <v>275</v>
      </c>
      <c r="G72" s="194"/>
      <c r="H72" s="195">
        <f>5000-300</f>
        <v>4700</v>
      </c>
      <c r="I72" s="387"/>
      <c r="J72" s="184"/>
    </row>
    <row r="73" spans="1:10" ht="16.5" customHeight="1">
      <c r="A73" s="388" t="s">
        <v>536</v>
      </c>
      <c r="B73" s="390">
        <v>22403.15</v>
      </c>
      <c r="C73" s="237" t="s">
        <v>529</v>
      </c>
      <c r="D73" s="199" t="s">
        <v>75</v>
      </c>
      <c r="E73" s="199" t="s">
        <v>78</v>
      </c>
      <c r="F73" s="199" t="s">
        <v>248</v>
      </c>
      <c r="G73" s="205"/>
      <c r="H73" s="206">
        <f>1500+301</f>
        <v>1801</v>
      </c>
      <c r="I73" s="392">
        <f>SUM(H73:H78)</f>
        <v>22403.15</v>
      </c>
      <c r="J73" s="184"/>
    </row>
    <row r="74" spans="1:10" ht="15" customHeight="1">
      <c r="A74" s="389"/>
      <c r="B74" s="391"/>
      <c r="C74" s="255" t="s">
        <v>529</v>
      </c>
      <c r="D74" s="193" t="s">
        <v>75</v>
      </c>
      <c r="E74" s="193" t="s">
        <v>78</v>
      </c>
      <c r="F74" s="193" t="s">
        <v>280</v>
      </c>
      <c r="G74" s="240"/>
      <c r="H74" s="241">
        <f>1500-301</f>
        <v>1199</v>
      </c>
      <c r="I74" s="393"/>
      <c r="J74" s="184"/>
    </row>
    <row r="75" spans="1:10" ht="15" customHeight="1">
      <c r="A75" s="389"/>
      <c r="B75" s="391"/>
      <c r="C75" s="253" t="s">
        <v>537</v>
      </c>
      <c r="D75" s="189" t="s">
        <v>117</v>
      </c>
      <c r="E75" s="189" t="s">
        <v>120</v>
      </c>
      <c r="F75" s="189" t="s">
        <v>275</v>
      </c>
      <c r="G75" s="190"/>
      <c r="H75" s="191">
        <v>3600</v>
      </c>
      <c r="I75" s="393"/>
      <c r="J75" s="184"/>
    </row>
    <row r="76" spans="1:10" ht="16.5" customHeight="1">
      <c r="A76" s="389"/>
      <c r="B76" s="391"/>
      <c r="C76" s="253" t="s">
        <v>538</v>
      </c>
      <c r="D76" s="189" t="s">
        <v>117</v>
      </c>
      <c r="E76" s="189" t="s">
        <v>120</v>
      </c>
      <c r="F76" s="189" t="s">
        <v>248</v>
      </c>
      <c r="G76" s="190"/>
      <c r="H76" s="191">
        <v>0</v>
      </c>
      <c r="I76" s="393"/>
      <c r="J76" s="184"/>
    </row>
    <row r="77" spans="1:10" ht="19.5" customHeight="1">
      <c r="A77" s="389"/>
      <c r="B77" s="391"/>
      <c r="C77" s="253" t="s">
        <v>539</v>
      </c>
      <c r="D77" s="189" t="s">
        <v>100</v>
      </c>
      <c r="E77" s="189" t="s">
        <v>114</v>
      </c>
      <c r="F77" s="189" t="s">
        <v>248</v>
      </c>
      <c r="G77" s="190"/>
      <c r="H77" s="191">
        <v>800</v>
      </c>
      <c r="I77" s="393"/>
      <c r="J77" s="184"/>
    </row>
    <row r="78" spans="1:10" ht="15.75" customHeight="1" thickBot="1">
      <c r="A78" s="383"/>
      <c r="B78" s="385"/>
      <c r="C78" s="254" t="s">
        <v>540</v>
      </c>
      <c r="D78" s="207" t="s">
        <v>100</v>
      </c>
      <c r="E78" s="207" t="s">
        <v>101</v>
      </c>
      <c r="F78" s="207" t="s">
        <v>275</v>
      </c>
      <c r="G78" s="194"/>
      <c r="H78" s="195">
        <v>15003.15</v>
      </c>
      <c r="I78" s="394"/>
      <c r="J78" s="184"/>
    </row>
    <row r="79" spans="1:10" ht="17.25" customHeight="1">
      <c r="A79" s="365" t="s">
        <v>541</v>
      </c>
      <c r="B79" s="374">
        <v>13419.49</v>
      </c>
      <c r="C79" s="237" t="s">
        <v>542</v>
      </c>
      <c r="D79" s="199" t="s">
        <v>100</v>
      </c>
      <c r="E79" s="199" t="s">
        <v>101</v>
      </c>
      <c r="F79" s="199"/>
      <c r="G79" s="199" t="s">
        <v>65</v>
      </c>
      <c r="H79" s="206">
        <v>10419.49</v>
      </c>
      <c r="I79" s="377">
        <f>SUM(H79:H81)</f>
        <v>13419.49</v>
      </c>
      <c r="J79" s="184"/>
    </row>
    <row r="80" spans="1:10" ht="25.5" customHeight="1">
      <c r="A80" s="366"/>
      <c r="B80" s="375"/>
      <c r="C80" s="253" t="s">
        <v>543</v>
      </c>
      <c r="D80" s="189" t="s">
        <v>100</v>
      </c>
      <c r="E80" s="189" t="s">
        <v>544</v>
      </c>
      <c r="F80" s="189" t="s">
        <v>248</v>
      </c>
      <c r="G80" s="190"/>
      <c r="H80" s="191">
        <v>1000</v>
      </c>
      <c r="I80" s="378"/>
      <c r="J80" s="184"/>
    </row>
    <row r="81" spans="1:10" ht="27" customHeight="1" thickBot="1">
      <c r="A81" s="367"/>
      <c r="B81" s="376"/>
      <c r="C81" s="254" t="s">
        <v>545</v>
      </c>
      <c r="D81" s="207" t="s">
        <v>117</v>
      </c>
      <c r="E81" s="207" t="s">
        <v>120</v>
      </c>
      <c r="F81" s="207" t="s">
        <v>248</v>
      </c>
      <c r="G81" s="207"/>
      <c r="H81" s="195">
        <v>2000</v>
      </c>
      <c r="I81" s="379"/>
      <c r="J81" s="184"/>
    </row>
    <row r="82" spans="1:10" ht="20.25" customHeight="1">
      <c r="A82" s="365" t="s">
        <v>546</v>
      </c>
      <c r="B82" s="374">
        <v>8468.39</v>
      </c>
      <c r="C82" s="255" t="s">
        <v>529</v>
      </c>
      <c r="D82" s="193" t="s">
        <v>75</v>
      </c>
      <c r="E82" s="193" t="s">
        <v>78</v>
      </c>
      <c r="F82" s="193" t="s">
        <v>248</v>
      </c>
      <c r="G82" s="199"/>
      <c r="H82" s="206">
        <v>1500</v>
      </c>
      <c r="I82" s="380">
        <f>SUM(H82:H86)</f>
        <v>8468.39</v>
      </c>
      <c r="J82" s="184"/>
    </row>
    <row r="83" spans="1:10" ht="16.5" customHeight="1">
      <c r="A83" s="366"/>
      <c r="B83" s="375"/>
      <c r="C83" s="255" t="s">
        <v>529</v>
      </c>
      <c r="D83" s="193" t="s">
        <v>75</v>
      </c>
      <c r="E83" s="193" t="s">
        <v>78</v>
      </c>
      <c r="F83" s="193" t="s">
        <v>280</v>
      </c>
      <c r="G83" s="189"/>
      <c r="H83" s="191">
        <v>1000</v>
      </c>
      <c r="I83" s="381"/>
      <c r="J83" s="184"/>
    </row>
    <row r="84" spans="1:10" ht="17.25" customHeight="1">
      <c r="A84" s="366"/>
      <c r="B84" s="375"/>
      <c r="C84" s="253" t="s">
        <v>82</v>
      </c>
      <c r="D84" s="189" t="s">
        <v>75</v>
      </c>
      <c r="E84" s="189" t="s">
        <v>78</v>
      </c>
      <c r="F84" s="189"/>
      <c r="G84" s="189" t="s">
        <v>81</v>
      </c>
      <c r="H84" s="191">
        <f>4000+500</f>
        <v>4500</v>
      </c>
      <c r="I84" s="381"/>
      <c r="J84" s="184"/>
    </row>
    <row r="85" spans="1:10" ht="17.25" customHeight="1">
      <c r="A85" s="366"/>
      <c r="B85" s="375"/>
      <c r="C85" s="253" t="s">
        <v>547</v>
      </c>
      <c r="D85" s="189" t="s">
        <v>94</v>
      </c>
      <c r="E85" s="189" t="s">
        <v>333</v>
      </c>
      <c r="F85" s="189" t="s">
        <v>280</v>
      </c>
      <c r="G85" s="189"/>
      <c r="H85" s="191">
        <f>1800-500</f>
        <v>1300</v>
      </c>
      <c r="I85" s="381"/>
      <c r="J85" s="184"/>
    </row>
    <row r="86" spans="1:10" ht="16.5" customHeight="1" thickBot="1">
      <c r="A86" s="366"/>
      <c r="B86" s="375"/>
      <c r="C86" s="254" t="s">
        <v>548</v>
      </c>
      <c r="D86" s="207" t="s">
        <v>100</v>
      </c>
      <c r="E86" s="207" t="s">
        <v>101</v>
      </c>
      <c r="F86" s="207" t="s">
        <v>275</v>
      </c>
      <c r="G86" s="189"/>
      <c r="H86" s="191">
        <v>168.39</v>
      </c>
      <c r="I86" s="381"/>
      <c r="J86" s="184"/>
    </row>
    <row r="87" spans="1:10" ht="17.25" customHeight="1">
      <c r="A87" s="365" t="s">
        <v>549</v>
      </c>
      <c r="B87" s="368">
        <v>11851.27</v>
      </c>
      <c r="C87" s="255" t="s">
        <v>529</v>
      </c>
      <c r="D87" s="193" t="s">
        <v>75</v>
      </c>
      <c r="E87" s="193" t="s">
        <v>78</v>
      </c>
      <c r="F87" s="193" t="s">
        <v>248</v>
      </c>
      <c r="G87" s="199"/>
      <c r="H87" s="206">
        <f>600+18</f>
        <v>618</v>
      </c>
      <c r="I87" s="371">
        <f>SUM(H87:H92)</f>
        <v>11851.27</v>
      </c>
      <c r="J87" s="184"/>
    </row>
    <row r="88" spans="1:10" ht="18" customHeight="1">
      <c r="A88" s="366"/>
      <c r="B88" s="369"/>
      <c r="C88" s="255" t="s">
        <v>529</v>
      </c>
      <c r="D88" s="193" t="s">
        <v>75</v>
      </c>
      <c r="E88" s="193" t="s">
        <v>78</v>
      </c>
      <c r="F88" s="193" t="s">
        <v>280</v>
      </c>
      <c r="G88" s="193"/>
      <c r="H88" s="200">
        <f>600-18-244</f>
        <v>338</v>
      </c>
      <c r="I88" s="372"/>
      <c r="J88" s="184"/>
    </row>
    <row r="89" spans="1:10" ht="19.5" customHeight="1">
      <c r="A89" s="366"/>
      <c r="B89" s="369"/>
      <c r="C89" s="255" t="s">
        <v>550</v>
      </c>
      <c r="D89" s="193" t="s">
        <v>97</v>
      </c>
      <c r="E89" s="193" t="s">
        <v>98</v>
      </c>
      <c r="F89" s="193" t="s">
        <v>248</v>
      </c>
      <c r="G89" s="193"/>
      <c r="H89" s="200">
        <f>1750+744</f>
        <v>2494</v>
      </c>
      <c r="I89" s="372"/>
      <c r="J89" s="184"/>
    </row>
    <row r="90" spans="1:10" ht="18" customHeight="1">
      <c r="A90" s="366"/>
      <c r="B90" s="369"/>
      <c r="C90" s="255" t="s">
        <v>551</v>
      </c>
      <c r="D90" s="193" t="s">
        <v>94</v>
      </c>
      <c r="E90" s="193" t="s">
        <v>333</v>
      </c>
      <c r="F90" s="193" t="s">
        <v>275</v>
      </c>
      <c r="G90" s="193"/>
      <c r="H90" s="200">
        <v>2000</v>
      </c>
      <c r="I90" s="372"/>
      <c r="J90" s="184"/>
    </row>
    <row r="91" spans="1:10" ht="24" customHeight="1">
      <c r="A91" s="366"/>
      <c r="B91" s="369"/>
      <c r="C91" s="253" t="s">
        <v>80</v>
      </c>
      <c r="D91" s="189" t="s">
        <v>75</v>
      </c>
      <c r="E91" s="189" t="s">
        <v>78</v>
      </c>
      <c r="F91" s="190"/>
      <c r="G91" s="189" t="s">
        <v>65</v>
      </c>
      <c r="H91" s="191">
        <v>5000</v>
      </c>
      <c r="I91" s="372"/>
      <c r="J91" s="184"/>
    </row>
    <row r="92" spans="1:10" ht="19.5" customHeight="1" thickBot="1">
      <c r="A92" s="367"/>
      <c r="B92" s="370"/>
      <c r="C92" s="254" t="s">
        <v>552</v>
      </c>
      <c r="D92" s="207" t="s">
        <v>100</v>
      </c>
      <c r="E92" s="207" t="s">
        <v>101</v>
      </c>
      <c r="F92" s="207" t="s">
        <v>248</v>
      </c>
      <c r="G92" s="194"/>
      <c r="H92" s="195">
        <f>1901.27-500</f>
        <v>1401.27</v>
      </c>
      <c r="I92" s="373"/>
      <c r="J92" s="184"/>
    </row>
    <row r="93" spans="1:10" ht="19.5" customHeight="1" thickBot="1">
      <c r="A93" s="211" t="s">
        <v>553</v>
      </c>
      <c r="B93" s="212">
        <v>11537.62</v>
      </c>
      <c r="C93" s="257" t="s">
        <v>554</v>
      </c>
      <c r="D93" s="213" t="s">
        <v>100</v>
      </c>
      <c r="E93" s="213" t="s">
        <v>101</v>
      </c>
      <c r="F93" s="214"/>
      <c r="G93" s="213" t="s">
        <v>81</v>
      </c>
      <c r="H93" s="215">
        <v>11537.62</v>
      </c>
      <c r="I93" s="242">
        <f>SUM(H93:H93)</f>
        <v>11537.62</v>
      </c>
      <c r="J93" s="184"/>
    </row>
    <row r="94" spans="1:10" ht="19.5" customHeight="1" thickBot="1" thickTop="1">
      <c r="A94" s="243" t="s">
        <v>40</v>
      </c>
      <c r="B94" s="244">
        <f>SUM(B6:B93)</f>
        <v>309141.04000000004</v>
      </c>
      <c r="C94" s="245"/>
      <c r="D94" s="246"/>
      <c r="E94" s="246"/>
      <c r="F94" s="247">
        <f>SUM(H7:H11)+H13+SUM(H15:H20)+SUM(H22:H33)+SUM(H35:H44)+SUM(H46:H48)+SUM(H50:H52)+SUM(H55:H57)+SUM(H60:H78)+SUM(H80:H83)+SUM(H85:H90)+H92+H12</f>
        <v>211855.18</v>
      </c>
      <c r="G94" s="248">
        <f>H6+H14+H21+H34+H45+H49+H53+H54+H58+H59+H79+H84+H91+H93</f>
        <v>96711.62999999999</v>
      </c>
      <c r="H94" s="249"/>
      <c r="I94" s="250">
        <f>SUM(I6:I93)</f>
        <v>308566.81</v>
      </c>
      <c r="J94" s="184"/>
    </row>
    <row r="95" spans="2:9" ht="19.5" customHeight="1" thickTop="1">
      <c r="B95" s="251"/>
      <c r="C95" s="251"/>
      <c r="D95" s="251"/>
      <c r="E95" s="251"/>
      <c r="F95" s="251"/>
      <c r="G95" s="251"/>
      <c r="H95" s="251"/>
      <c r="I95" s="251"/>
    </row>
  </sheetData>
  <mergeCells count="56">
    <mergeCell ref="D2:I2"/>
    <mergeCell ref="A3:I3"/>
    <mergeCell ref="A6:A11"/>
    <mergeCell ref="B6:B11"/>
    <mergeCell ref="I6:I11"/>
    <mergeCell ref="A12:A13"/>
    <mergeCell ref="B12:B13"/>
    <mergeCell ref="I12:I13"/>
    <mergeCell ref="A14:A18"/>
    <mergeCell ref="B14:B18"/>
    <mergeCell ref="I14:I18"/>
    <mergeCell ref="A21:A30"/>
    <mergeCell ref="B21:B30"/>
    <mergeCell ref="I21:I30"/>
    <mergeCell ref="A32:A34"/>
    <mergeCell ref="B32:B34"/>
    <mergeCell ref="I32:I34"/>
    <mergeCell ref="A36:A39"/>
    <mergeCell ref="B36:B39"/>
    <mergeCell ref="I36:I39"/>
    <mergeCell ref="A40:A42"/>
    <mergeCell ref="B40:B42"/>
    <mergeCell ref="I40:I42"/>
    <mergeCell ref="A43:A49"/>
    <mergeCell ref="B43:B49"/>
    <mergeCell ref="I43:I49"/>
    <mergeCell ref="A50:A53"/>
    <mergeCell ref="B50:B53"/>
    <mergeCell ref="I50:I53"/>
    <mergeCell ref="A54:A56"/>
    <mergeCell ref="B54:B56"/>
    <mergeCell ref="I54:I56"/>
    <mergeCell ref="A57:A58"/>
    <mergeCell ref="B57:B58"/>
    <mergeCell ref="I57:I58"/>
    <mergeCell ref="A59:A61"/>
    <mergeCell ref="B59:B61"/>
    <mergeCell ref="I59:I61"/>
    <mergeCell ref="A62:A69"/>
    <mergeCell ref="B62:B69"/>
    <mergeCell ref="I62:I69"/>
    <mergeCell ref="A70:A72"/>
    <mergeCell ref="B70:B72"/>
    <mergeCell ref="I70:I72"/>
    <mergeCell ref="A73:A78"/>
    <mergeCell ref="B73:B78"/>
    <mergeCell ref="I73:I78"/>
    <mergeCell ref="A87:A92"/>
    <mergeCell ref="B87:B92"/>
    <mergeCell ref="I87:I92"/>
    <mergeCell ref="A79:A81"/>
    <mergeCell ref="B79:B81"/>
    <mergeCell ref="I79:I81"/>
    <mergeCell ref="A82:A86"/>
    <mergeCell ref="B82:B86"/>
    <mergeCell ref="I82:I8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Jolanta Ostrowska</cp:lastModifiedBy>
  <cp:lastPrinted>2011-08-29T08:39:06Z</cp:lastPrinted>
  <dcterms:created xsi:type="dcterms:W3CDTF">2011-08-12T09:45:13Z</dcterms:created>
  <dcterms:modified xsi:type="dcterms:W3CDTF">2011-08-29T08:40:40Z</dcterms:modified>
  <cp:category/>
  <cp:version/>
  <cp:contentType/>
  <cp:contentStatus/>
</cp:coreProperties>
</file>