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firstSheet="1" activeTab="5"/>
  </bookViews>
  <sheets>
    <sheet name="załącznik nr 1" sheetId="1" r:id="rId1"/>
    <sheet name="załącznik nr 2" sheetId="2" r:id="rId2"/>
    <sheet name="załącznik nr 3" sheetId="3" r:id="rId3"/>
    <sheet name="załącznik nr 4" sheetId="4" r:id="rId4"/>
    <sheet name="załacznik nr 5" sheetId="5" r:id="rId5"/>
    <sheet name="załącznik nr 6" sheetId="6" r:id="rId6"/>
  </sheets>
  <definedNames>
    <definedName name="_xlnm.Print_Titles" localSheetId="4">'załacznik nr 5'!$5:$5</definedName>
    <definedName name="_xlnm.Print_Titles" localSheetId="2">'załącznik nr 3'!$6:$6</definedName>
    <definedName name="_xlnm.Print_Titles" localSheetId="3">'załącznik nr 4'!$7:$8</definedName>
  </definedNames>
  <calcPr fullCalcOnLoad="1"/>
</workbook>
</file>

<file path=xl/sharedStrings.xml><?xml version="1.0" encoding="utf-8"?>
<sst xmlns="http://schemas.openxmlformats.org/spreadsheetml/2006/main" count="825" uniqueCount="330">
  <si>
    <t>Wydatki w ramach funduszu sołeckiego na rok 2010</t>
  </si>
  <si>
    <t>Nazwa Sołectwa</t>
  </si>
  <si>
    <t>Środki funduszu przypadające na dane Sołectwo</t>
  </si>
  <si>
    <t>Zadanie</t>
  </si>
  <si>
    <t>Dział</t>
  </si>
  <si>
    <t>Rozdział</t>
  </si>
  <si>
    <t>Paragraf - wydatek bieżący</t>
  </si>
  <si>
    <t>Paragraf - wydatek majątkowy</t>
  </si>
  <si>
    <t>Kwota zadania</t>
  </si>
  <si>
    <t>Wydatki w ramach funduszu</t>
  </si>
  <si>
    <t>Biała</t>
  </si>
  <si>
    <t>Zakup namiotów - pawilonów</t>
  </si>
  <si>
    <t>921</t>
  </si>
  <si>
    <t>92109</t>
  </si>
  <si>
    <t>4210</t>
  </si>
  <si>
    <t>Wykonanie "piłkochwytów" na boisko do piłki nożnej</t>
  </si>
  <si>
    <t>926</t>
  </si>
  <si>
    <t>92695</t>
  </si>
  <si>
    <t>4300</t>
  </si>
  <si>
    <t>Zakup kamienia do remontu dróg</t>
  </si>
  <si>
    <t>600</t>
  </si>
  <si>
    <t>60016</t>
  </si>
  <si>
    <t>Zakup ławek do parku</t>
  </si>
  <si>
    <t>Zagospodarowanie i utwardzenie terenu wokół świetlicy</t>
  </si>
  <si>
    <t>Wykonanie boiska do siatkówki</t>
  </si>
  <si>
    <t>Remont wiat przystankowych</t>
  </si>
  <si>
    <t>4270</t>
  </si>
  <si>
    <t>Biskupin</t>
  </si>
  <si>
    <t>Zakup i montaż kominka w świetlicy</t>
  </si>
  <si>
    <t>6050</t>
  </si>
  <si>
    <t>Zakup wyposażenia do świetlicy</t>
  </si>
  <si>
    <t>Budziwojów</t>
  </si>
  <si>
    <t>Budowa ogólnodostepnej strefy rekreacyjno - wypoczynkowej</t>
  </si>
  <si>
    <t>Zakup kamienia na remonty cząstkowe dróg</t>
  </si>
  <si>
    <t>Czernikowice</t>
  </si>
  <si>
    <t>Remont świetlicy wiejskiej</t>
  </si>
  <si>
    <t>Dobroszów</t>
  </si>
  <si>
    <t>Remont swietlicy</t>
  </si>
  <si>
    <t>Zakup wyposażenia sanitarnego</t>
  </si>
  <si>
    <t xml:space="preserve">Goliszów </t>
  </si>
  <si>
    <t>Wykonanie elewacji świetlicy wraz budową wiatrołapu</t>
  </si>
  <si>
    <t>Wykonanie szafy na naczynia</t>
  </si>
  <si>
    <t>Zakup tłucznia na drogi</t>
  </si>
  <si>
    <t>Wykonanie mocowań pod siedziska ławek na biosku sportowym</t>
  </si>
  <si>
    <t>Zakup kosiarki na boisko sportowe</t>
  </si>
  <si>
    <t>6060</t>
  </si>
  <si>
    <t>Gołaczów</t>
  </si>
  <si>
    <t>Oczyszczanie i naprawa zbiornika p.poż</t>
  </si>
  <si>
    <t>Gołocin Pawlikowice</t>
  </si>
  <si>
    <t>Wykonanie ogrodzenia świetlicy wraz z tarasem</t>
  </si>
  <si>
    <t>Groble</t>
  </si>
  <si>
    <t>Zakup lampy oświetleniowej</t>
  </si>
  <si>
    <t>900</t>
  </si>
  <si>
    <t>90015</t>
  </si>
  <si>
    <t>Remont świetlicy wiejskiej - remont sufitu etap I, wymiana instalacji elektrycznej</t>
  </si>
  <si>
    <t>Jaroszówka</t>
  </si>
  <si>
    <t>Remont elewacji zewnętrznej świetlicy</t>
  </si>
  <si>
    <t>Częściowa wymiana instalacji elektrycznej wraz z zabezpieczeniami w świetlicy</t>
  </si>
  <si>
    <t>Remont zaplecza kuchennego w świetlicy</t>
  </si>
  <si>
    <t>Zakup kamienia na drogi gruntowe</t>
  </si>
  <si>
    <t>Jerzmanowice</t>
  </si>
  <si>
    <t>Budowa placu zabaw</t>
  </si>
  <si>
    <t>Konradówka Piotrowice</t>
  </si>
  <si>
    <t>Montaż dodatkowych lamp oświetleniowych</t>
  </si>
  <si>
    <t>Zakup sprzętu sportowego dla młodzieży z Klubu Sportowego</t>
  </si>
  <si>
    <t xml:space="preserve">Zakup kosiarki </t>
  </si>
  <si>
    <t xml:space="preserve">Krzywa </t>
  </si>
  <si>
    <t>Wymiana pokrycia dachu w świetlicy w Krzywej</t>
  </si>
  <si>
    <t>Malowanie wewnętrzne świetlicy</t>
  </si>
  <si>
    <t>Michów</t>
  </si>
  <si>
    <t>Zakup kosiarki spalinowej</t>
  </si>
  <si>
    <t>Instalacja 6 punktów świetlnych energooszczędnych</t>
  </si>
  <si>
    <t>Niedźwiedzice</t>
  </si>
  <si>
    <t>Wymiana 5 okien w budynku szkoły</t>
  </si>
  <si>
    <t>801</t>
  </si>
  <si>
    <t>80101</t>
  </si>
  <si>
    <t>Naprawa dróg gminnych - zakup tłucznia</t>
  </si>
  <si>
    <t xml:space="preserve">Wykonanie studni oraz zakup sprzętu nawadniającego na boisku </t>
  </si>
  <si>
    <t>Okmiany</t>
  </si>
  <si>
    <t>Doposażenie zaplecza kuchennego w świetlicy</t>
  </si>
  <si>
    <t>Osetnica</t>
  </si>
  <si>
    <t>Wymiana stolarki okiennej w szatni sportowej</t>
  </si>
  <si>
    <t>Cyklinowanie parkietu i sceny w swietlicy</t>
  </si>
  <si>
    <t>Instalacja 4 lamp oświetleniowych</t>
  </si>
  <si>
    <t>Zakup kruszywa na drogi</t>
  </si>
  <si>
    <t>Rokitki</t>
  </si>
  <si>
    <t xml:space="preserve">Zakup kamienia </t>
  </si>
  <si>
    <t>Zakup sprzętu komuterowego do Szkoły Podstawowej</t>
  </si>
  <si>
    <t>4750</t>
  </si>
  <si>
    <t xml:space="preserve">Zakup szafek na kartoteki do Ośrodka Zdrowia </t>
  </si>
  <si>
    <t>851</t>
  </si>
  <si>
    <t>85121</t>
  </si>
  <si>
    <t>Zakup sprzętu pożarniczego</t>
  </si>
  <si>
    <t>754</t>
  </si>
  <si>
    <t>75412</t>
  </si>
  <si>
    <t>Zakup strojów sportowych</t>
  </si>
  <si>
    <t>Montaż instalacji elektrycznej w Bibliotece</t>
  </si>
  <si>
    <t>92116</t>
  </si>
  <si>
    <t>Remot swietlicy</t>
  </si>
  <si>
    <t>Zakup strojów dla zespołu Kalinki</t>
  </si>
  <si>
    <t>92108</t>
  </si>
  <si>
    <t>Stary Łom</t>
  </si>
  <si>
    <t>Budowa zaplecza magazynowego w świetlicy - I etap stan surowy zamkniety</t>
  </si>
  <si>
    <t>Strupice</t>
  </si>
  <si>
    <t>Witków</t>
  </si>
  <si>
    <t>Wykonanie studni głębinowej z pompą, przy boisku sportowym</t>
  </si>
  <si>
    <t>Modernizacja zaplecza remizy OSP w Witkowie</t>
  </si>
  <si>
    <t>Zakup nagrzewnicy elektrycznej</t>
  </si>
  <si>
    <t>Zamienice</t>
  </si>
  <si>
    <t>Zakup szafy chłodniczej do kuchni w świetlicy</t>
  </si>
  <si>
    <t>Razem</t>
  </si>
  <si>
    <t>Załącznik nr 16 do Uchwały Rady Gminy w Chojnowie                                                                                      Nr XLIII/257/2009 z dnia 18 grudnia 2009 r.</t>
  </si>
  <si>
    <t>Załącznik Nr 17 do Uchwały Rady Gminy w Chojnowie                                                                          Nr XLIII/257/2009 z dnia 18 grudnia 2009</t>
  </si>
  <si>
    <t>Zestawienie planowanych dotacji z budżetu gminy na rok 2010</t>
  </si>
  <si>
    <t>1.</t>
  </si>
  <si>
    <t>Dotacje na zadania bieżące</t>
  </si>
  <si>
    <t>Jednostki sektora finansów publicznych</t>
  </si>
  <si>
    <t>*</t>
  </si>
  <si>
    <t>dla Gminnej Biblioteki Publicznej w Chojnowie z/s w Krzywej</t>
  </si>
  <si>
    <t>dla Gminnego Ośrodka Kultury i Rekreacji w Piotrowicach</t>
  </si>
  <si>
    <t xml:space="preserve">dla Izby Wytrzeźwień w Legnicy w ramach przyjętego Programu Profilaktyki i Rozwiązywania Problemów Alkoholowych oraz Przeciwdziałania Narkomanii     </t>
  </si>
  <si>
    <t>dla Gminy Miejskiej Chojnów na partycypowanie w kosztach prowadzenia Gminazjum nr 1 i 2 w Chojnowie na podstawie zawartego porozumienia</t>
  </si>
  <si>
    <t>dla Gminy Miejskiej Chojnów na partycypowanie w kosztach prowadzenia WTZ w Chojnowie na podstawie zawartego porozumienia</t>
  </si>
  <si>
    <t>Jednostki spoza sektora finansów publicznych</t>
  </si>
  <si>
    <t>dla organizacji pożytku publicznego na realizację zadań gminnych w zakresie upowszechniania kultury fizycznej</t>
  </si>
  <si>
    <t>dla jednostek niezaliczanych do sektora finansów publicznych na finansowanie lub dofinansowanie prac remontowych i konserwatorskich obiektów zabytkowych</t>
  </si>
  <si>
    <t>dla Ochotniczej Straży Pożarnej na dofinansowanie zakupu umundurowania pocztu sztandarowego Związku Ochotniczych Straży pożarnych RP</t>
  </si>
  <si>
    <t>dla Ochotniczej Straży Pożarnej na dofinansowanie zakupu wyposażenia w ramach programu "Bezpieczny Ratownik"</t>
  </si>
  <si>
    <t>2.</t>
  </si>
  <si>
    <t>Dotacje na dofinansowanie zadań inwestycyjnych</t>
  </si>
  <si>
    <t>Dotacja celowa na budowę schroniska dla zwierząt</t>
  </si>
  <si>
    <t>Dotacje dla jednostek sektora finansów publicznych:</t>
  </si>
  <si>
    <t xml:space="preserve">Dotacje podmiotowe </t>
  </si>
  <si>
    <t xml:space="preserve">Dotacje przedmiotowe </t>
  </si>
  <si>
    <t xml:space="preserve">Dotacje celowe </t>
  </si>
  <si>
    <t>Dotacje dla jednostek spoza sektora finansów publicznych:</t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</si>
  <si>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</si>
  <si>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</si>
  <si>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</si>
  <si>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</si>
  <si>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</si>
  <si>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</si>
  <si>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Transport i łączność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</si>
  <si>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</si>
  <si>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</si>
  <si>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</si>
  <si>
    <t>700</t>
  </si>
  <si>
    <t>Gospodarka mieszkaniowa</t>
  </si>
  <si>
    <t>70005</t>
  </si>
  <si>
    <t>Gospodarka gruntami i nieruchomościami</t>
  </si>
  <si>
    <t>0920</t>
  </si>
  <si>
    <t>Pozostałe odsetki</t>
  </si>
  <si>
    <t>750</t>
  </si>
  <si>
    <t>Administracja publiczna</t>
  </si>
  <si>
    <t>75023</t>
  </si>
  <si>
    <t>Urzędy gmin (miast i miast na prawach powiatu)</t>
  </si>
  <si>
    <t>0960</t>
  </si>
  <si>
    <t>Otrzymane spadki, zapisy i darowizny w postaci pieniężnej</t>
  </si>
  <si>
    <t>75095</t>
  </si>
  <si>
    <t>0970</t>
  </si>
  <si>
    <t>Wpływy z różnych dochodów</t>
  </si>
  <si>
    <t>751</t>
  </si>
  <si>
    <t>Urzędy naczelnych organów władzy państwowej, kontroli i ochrony prawa oraz sądownictwa</t>
  </si>
  <si>
    <t>75107</t>
  </si>
  <si>
    <t>Wybory Prezydenta Rzeczypospolitej Polskiej</t>
  </si>
  <si>
    <t>2010</t>
  </si>
  <si>
    <t>Dotacje celowe otrzymane z budżetu państwa na realizację zadań bieżących z zakresu administracji rządowej oraz innych zadań zleconych gminie (związkom gmin) ustawami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</si>
  <si>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</si>
  <si>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</si>
  <si>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</si>
  <si>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</si>
  <si>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</si>
  <si>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</si>
  <si>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</si>
  <si>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</si>
  <si>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0590</t>
  </si>
  <si>
    <t>Wpływy z opłat za koncesje i licencje</t>
  </si>
  <si>
    <t>852</t>
  </si>
  <si>
    <t>Pomoc społeczna</t>
  </si>
  <si>
    <t>85295</t>
  </si>
  <si>
    <t>2030</t>
  </si>
  <si>
    <t>Dotacje celowe otrzymane z budżetu państwa na realizację własnych zadań bieżących gmin (związków gmin)</t>
  </si>
  <si>
    <t>Gospodarka komunalna i ochrona środowiska</t>
  </si>
  <si>
    <t>90019</t>
  </si>
  <si>
    <t>Wpływy i wydatki związane z gromadzeniem środków z opłat i kar za korzystanie ze środowiska</t>
  </si>
  <si>
    <t>0690</t>
  </si>
  <si>
    <t>Wpływy z różnych opłat</t>
  </si>
  <si>
    <t>Kultura fizyczna i sport</t>
  </si>
  <si>
    <t>92601</t>
  </si>
  <si>
    <t>Obiekty sportowe</t>
  </si>
  <si>
    <t>6630</t>
  </si>
  <si>
    <t>Dotacje celowe otrzymane z samorządu województwa na inwestycje i zakupy inwestycyjne realizowane na podstawie porozumień (umów) między jednostkami samorządu terytorialnego</t>
  </si>
  <si>
    <t>Załącznik Nr 1 do Uchwały Rady Gminy Chojnów</t>
  </si>
  <si>
    <t>DOCHODY</t>
  </si>
  <si>
    <t>Paragraf</t>
  </si>
  <si>
    <t>Treść</t>
  </si>
  <si>
    <t>Zmniejszenia</t>
  </si>
  <si>
    <t>Zwiększenia</t>
  </si>
  <si>
    <t>Przychody z zaciągniętych pożyczek i kredytów na rynku krajowym</t>
  </si>
  <si>
    <t>RAZEM</t>
  </si>
  <si>
    <t>4110</t>
  </si>
  <si>
    <t>Składki na ubezpieczenia społeczne</t>
  </si>
  <si>
    <t>4120</t>
  </si>
  <si>
    <t>Składki na Fundusz Pracy</t>
  </si>
  <si>
    <t>Zakup materiałów i wyposażenia</t>
  </si>
  <si>
    <t>Zakup usług remontowych</t>
  </si>
  <si>
    <t>Wydatki inwestycyjne jednostek budżetowych</t>
  </si>
  <si>
    <t>70095</t>
  </si>
  <si>
    <t>Zakup usług pozostałych</t>
  </si>
  <si>
    <t>4260</t>
  </si>
  <si>
    <t>Zakup energii</t>
  </si>
  <si>
    <t>4530</t>
  </si>
  <si>
    <t>Podatek od towarów i usług (VAT).</t>
  </si>
  <si>
    <t>4170</t>
  </si>
  <si>
    <t>Wynagrodzenia bezosobowe</t>
  </si>
  <si>
    <t>4410</t>
  </si>
  <si>
    <t>Podróże służbowe krajowe</t>
  </si>
  <si>
    <t>Zakup akcesoriów komputerowych, w tym programów i licencji</t>
  </si>
  <si>
    <t>Ochotnicze straże pożarne</t>
  </si>
  <si>
    <t>Wydatki na zakupy inwestycyjne jednostek budżetowych</t>
  </si>
  <si>
    <t>758</t>
  </si>
  <si>
    <t>75814</t>
  </si>
  <si>
    <t>Różne rozliczenia finansowe</t>
  </si>
  <si>
    <t>4430</t>
  </si>
  <si>
    <t>Różne opłaty i składki</t>
  </si>
  <si>
    <t>85219</t>
  </si>
  <si>
    <t>Ośrodki pomocy społecznej</t>
  </si>
  <si>
    <t>3020</t>
  </si>
  <si>
    <t>Wydatki osobowe niezaliczone do wynagrodzeń</t>
  </si>
  <si>
    <t>4010</t>
  </si>
  <si>
    <t>Wynagrodzenia osobowe pracowników</t>
  </si>
  <si>
    <t>4370</t>
  </si>
  <si>
    <t>Opłata z tytułu zakupu usług telekomunikacyjnych świadczonych w stacjonarnej publicznej sieci telefonicznej.</t>
  </si>
  <si>
    <t>3110</t>
  </si>
  <si>
    <t>Świadczenia społeczne</t>
  </si>
  <si>
    <t>Biblioteki</t>
  </si>
  <si>
    <t>2480</t>
  </si>
  <si>
    <t>Dotacja podmiotowa z budżetu dla samorządowej instytucji kultury</t>
  </si>
  <si>
    <t>6220</t>
  </si>
  <si>
    <t>Dotacje celowe z budżetu na finansowanie lub dofinansowanie kosztów realizacji inwestycji i zakupów inwestycyjnych innych jednostek sektora finansów publicznych</t>
  </si>
  <si>
    <t>WYDATKI</t>
  </si>
  <si>
    <t>Załącznik Nr 2 do Uchwały Rady Gminy Chojnów</t>
  </si>
  <si>
    <t>Bezpieczeństwo publiczne i ochrona przeciwpożarowa</t>
  </si>
  <si>
    <t>Różne rozliczenia</t>
  </si>
  <si>
    <t>PLAN ZADAŃ INWESTYCYJNYCH NA ROK 2010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</si>
  <si>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</si>
  <si>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</si>
  <si>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</si>
  <si>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</si>
  <si>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</si>
  <si>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</si>
  <si>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</si>
  <si>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</si>
  <si>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01010</t>
  </si>
  <si>
    <t>Wodociąg Goliszów.</t>
  </si>
  <si>
    <t>Budowa kanalizacji sanitarnej  dla wsi Rokitki Etap II,</t>
  </si>
  <si>
    <t>6058</t>
  </si>
  <si>
    <t>Budowa sieci wodno - kanalizacyjnej dla wsi Pawlikowice etap II</t>
  </si>
  <si>
    <t>6059</t>
  </si>
  <si>
    <t>Wykonanie dokumentacji technicznej budowy kanalizacji sanitarnej dla wsi: Jerzmanowice etap I, Witków etap II, Groble etap III, Stary Łom etap IV, Krzywa etap V, Osetnica etap VI, Konradówka etap VII, Piotrowice etap VII</t>
  </si>
  <si>
    <t>Wykonanie przyłącza energetycznego pompowni w Gołocinie.</t>
  </si>
  <si>
    <t>Budowa Stacji Uzdatniania Wody w miejscowości Okmiany II</t>
  </si>
  <si>
    <t>Wykonanie projektu przyłącza energetycznego oczyszczalni ścieków w Zamienicach</t>
  </si>
  <si>
    <t>Remont drogi gminnej w Niedźwiedzicach</t>
  </si>
  <si>
    <t>Budowa chodnika we wsi Rokitki - etap I wraz z poszerzeniem jezdni drogi - etap II</t>
  </si>
  <si>
    <t xml:space="preserve">Remont drogi gminnej do miejscowości Dobroszów </t>
  </si>
  <si>
    <t>Zakup  gruntów  ANR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</si>
  <si>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</si>
  <si>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</si>
  <si>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</si>
  <si>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Zakup gruntów przyległych do Remizy OSP w Krzywej</t>
  </si>
  <si>
    <t>Zakup punktów oświetleniowych na terenie miejscowości: Groble, Konradówka - Piotrowice, Michów, Osetnica</t>
  </si>
  <si>
    <t>90095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</si>
  <si>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</si>
  <si>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</si>
  <si>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</si>
  <si>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</si>
  <si>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</si>
  <si>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Remont Gminnego Ośrodka Kultury i Rekreacji w Piotrowicach obejmujący wymianę okien oraz wymianę instalacji wodnej, kanalizacyjnej, elektrycznej oraz centralnego ogrzewania</t>
  </si>
  <si>
    <t>Dotacja na budowę punktu bibliotecznego wraz z zapleczem szkoleniowo - warsztatowym we wsi Witków</t>
  </si>
  <si>
    <t>Dotacja na modernizację ogrzewania Gminnej Biblioteki Publicznej w Chojnowie z/s w Krzywej Filia w Dobroszowie i Białej</t>
  </si>
  <si>
    <t>Budowa kompleksu boisk sportowych w ramach programu "Moje Boisko - Orlik 2012" (boisko piłkarskie oraz boisko wielofunkcyjne wraz z zapleczem sanitarno - szatniowym) przy Zespole Szkolno - Przedszkolnym w Rokitkach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</si>
  <si>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</si>
  <si>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</si>
  <si>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</si>
  <si>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</si>
  <si>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</si>
  <si>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Renowacja murawy boiska we wsi Krzywa</t>
  </si>
  <si>
    <t>Wykonanie przyłączy do boiska sportowego we wsi Krzywa</t>
  </si>
  <si>
    <t>Wyposażenie boiska sportowego w zaplecze kontenerowe socjalne we wsi Budziwojów</t>
  </si>
  <si>
    <t>Wykonanie przyłączy do boiska sportowego we wsi Budziwojów</t>
  </si>
  <si>
    <t>Zakup kosiarki do koszenia na boisku sportowym w Goliszowie</t>
  </si>
  <si>
    <t>dla Gminnego Zakładu Budżetowego GZKiM w Chojnowie (wg. ustalonej stawki dopłat do kanalizacji)</t>
  </si>
  <si>
    <t xml:space="preserve">dla Ochotniczej Straży Pożarnej w Jaroszówce na dofinansowanie zakupu wyposażenia </t>
  </si>
  <si>
    <t>Załacznik nr 15 do Uchwały Nr XLIII/257/2009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</si>
  <si>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</si>
  <si>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</si>
  <si>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</si>
  <si>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</si>
  <si>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</si>
  <si>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</si>
  <si>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</si>
  <si>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</si>
  <si>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</si>
  <si>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</si>
  <si>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</si>
  <si>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KANALIZACJA I WODOCIĄGI</t>
  </si>
  <si>
    <t>Wykonanie projekt przyłącza energetycznego oczyszczalni ścieków w Zamienicach</t>
  </si>
  <si>
    <t>x</t>
  </si>
  <si>
    <t>Budowa kanalizacji sanitarnej dla wsi Zamienice etap I (tranzyt)</t>
  </si>
  <si>
    <t>Budowa oczyszczalni ścieków we wsi Zamienice etap V</t>
  </si>
  <si>
    <t>Budowa SUW w miejscowości Okmiany</t>
  </si>
  <si>
    <t xml:space="preserve">Budowa sieci kanalizacji sanitarnej dla wsi Budziwojów i Gołaczów etap I </t>
  </si>
  <si>
    <t>DROGI</t>
  </si>
  <si>
    <t xml:space="preserve">Remont drogi gminnej w Niedźwiedzicach </t>
  </si>
  <si>
    <t>Remont drogi gminnej do miejscowości Dobroszów</t>
  </si>
  <si>
    <t>Wykonanie drogi gminnej w miejscowości Gołocin</t>
  </si>
  <si>
    <t>BUDOWNICTWO</t>
  </si>
  <si>
    <t>Budowa dwóch socjalnych budynków mieszkalnych 12-to rodzinnych wraz z przyłączami: wody, kanalizacji sanitarnej i energii elektrycznej - wykonanie segmentu B, etap II</t>
  </si>
  <si>
    <t>INFRASTRUKTURA WIEJSKA</t>
  </si>
  <si>
    <t>Odnowa wsi</t>
  </si>
  <si>
    <t xml:space="preserve">Załącznik Nr 6 do Uchwały Rady Gminy w Chojnowie </t>
  </si>
  <si>
    <t>Adaptacja budynku biblioteki gminnej na mieszkania</t>
  </si>
  <si>
    <t>Nr LI/288/2010z dnia 26 maja 2010r.</t>
  </si>
  <si>
    <t>Nr LI/288/2010  z dnia 26 maja 2010r.</t>
  </si>
  <si>
    <t>Załącznik Nr 3 do Uchwały Nr LI/288/2010 Rady Gminy Chojnów                                                 z dnia  26 maja 2010 r.</t>
  </si>
  <si>
    <t>Załącznik Nr 6 do Uchwały Nr XLIII/257/2009 Rady Gminy Chojnów                        z dnia 18 grudnia 2009 r.</t>
  </si>
  <si>
    <t>Załącznik Nr 4do Uchwały Rady Gminy Chojnów                                                   Nr LI/288/2010 dnia 26 maja 2010r.</t>
  </si>
  <si>
    <t>Załącznik Nr 5 do Uchwały Rady Gminy Chojnów Nr LI/288/2010                                                z dnia 26 maja 2010r.</t>
  </si>
  <si>
    <t>Nr LI/288/2010 z dnia 26 maja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</si>
</sst>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?,??0.00"/>
  </numFmts>
  <fonts count="34">
    <font>
      <sz val="10"/>
      <name val="Arial"/>
      <family val="0"/>
    </font>
    <font>
      <sz val="8"/>
      <name val="Arial"/>
      <family val="0"/>
    </font>
    <font>
      <b/>
      <sz val="11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7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sz val="5"/>
      <name val="Arial"/>
      <family val="0"/>
    </font>
    <font>
      <b/>
      <sz val="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43" fontId="0" fillId="0" borderId="0" xfId="15" applyAlignment="1">
      <alignment/>
    </xf>
    <xf numFmtId="43" fontId="4" fillId="2" borderId="1" xfId="15" applyFont="1" applyFill="1" applyBorder="1" applyAlignment="1">
      <alignment horizontal="center" vertical="center"/>
    </xf>
    <xf numFmtId="43" fontId="5" fillId="2" borderId="2" xfId="15" applyFont="1" applyFill="1" applyBorder="1" applyAlignment="1">
      <alignment horizontal="center" vertical="center" wrapText="1"/>
    </xf>
    <xf numFmtId="43" fontId="4" fillId="2" borderId="3" xfId="15" applyFont="1" applyFill="1" applyBorder="1" applyAlignment="1">
      <alignment horizontal="center" vertical="center"/>
    </xf>
    <xf numFmtId="43" fontId="4" fillId="2" borderId="3" xfId="15" applyFont="1" applyFill="1" applyBorder="1" applyAlignment="1">
      <alignment horizontal="center" vertical="center" wrapText="1"/>
    </xf>
    <xf numFmtId="43" fontId="4" fillId="2" borderId="4" xfId="15" applyFont="1" applyFill="1" applyBorder="1" applyAlignment="1">
      <alignment horizontal="center" vertical="center" wrapText="1"/>
    </xf>
    <xf numFmtId="43" fontId="0" fillId="0" borderId="0" xfId="15" applyBorder="1" applyAlignment="1">
      <alignment/>
    </xf>
    <xf numFmtId="49" fontId="0" fillId="0" borderId="5" xfId="15" applyNumberFormat="1" applyFont="1" applyBorder="1" applyAlignment="1">
      <alignment horizontal="justify" vertical="center"/>
    </xf>
    <xf numFmtId="49" fontId="0" fillId="0" borderId="5" xfId="15" applyNumberFormat="1" applyFont="1" applyBorder="1" applyAlignment="1">
      <alignment horizontal="center" vertical="center"/>
    </xf>
    <xf numFmtId="49" fontId="0" fillId="0" borderId="5" xfId="15" applyNumberFormat="1" applyBorder="1" applyAlignment="1">
      <alignment horizontal="center" vertical="center"/>
    </xf>
    <xf numFmtId="43" fontId="0" fillId="0" borderId="5" xfId="15" applyBorder="1" applyAlignment="1">
      <alignment vertical="center"/>
    </xf>
    <xf numFmtId="164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49" fontId="0" fillId="0" borderId="6" xfId="15" applyNumberFormat="1" applyFont="1" applyBorder="1" applyAlignment="1">
      <alignment horizontal="justify" vertical="center"/>
    </xf>
    <xf numFmtId="49" fontId="0" fillId="0" borderId="6" xfId="15" applyNumberFormat="1" applyFont="1" applyBorder="1" applyAlignment="1">
      <alignment horizontal="center" vertical="center"/>
    </xf>
    <xf numFmtId="49" fontId="0" fillId="0" borderId="6" xfId="15" applyNumberFormat="1" applyBorder="1" applyAlignment="1">
      <alignment horizontal="center" vertical="center"/>
    </xf>
    <xf numFmtId="43" fontId="0" fillId="0" borderId="6" xfId="15" applyBorder="1" applyAlignment="1">
      <alignment vertical="center"/>
    </xf>
    <xf numFmtId="49" fontId="0" fillId="0" borderId="7" xfId="15" applyNumberFormat="1" applyFont="1" applyBorder="1" applyAlignment="1">
      <alignment horizontal="justify" vertical="center"/>
    </xf>
    <xf numFmtId="49" fontId="0" fillId="0" borderId="7" xfId="15" applyNumberFormat="1" applyFont="1" applyBorder="1" applyAlignment="1">
      <alignment horizontal="center" vertical="center"/>
    </xf>
    <xf numFmtId="49" fontId="0" fillId="0" borderId="7" xfId="15" applyNumberFormat="1" applyBorder="1" applyAlignment="1">
      <alignment horizontal="center" vertical="center"/>
    </xf>
    <xf numFmtId="43" fontId="0" fillId="0" borderId="7" xfId="15" applyBorder="1" applyAlignment="1">
      <alignment vertical="center"/>
    </xf>
    <xf numFmtId="43" fontId="0" fillId="0" borderId="8" xfId="15" applyBorder="1" applyAlignment="1">
      <alignment vertical="center"/>
    </xf>
    <xf numFmtId="49" fontId="0" fillId="0" borderId="9" xfId="15" applyNumberFormat="1" applyFont="1" applyBorder="1" applyAlignment="1">
      <alignment horizontal="justify" vertical="center"/>
    </xf>
    <xf numFmtId="49" fontId="0" fillId="0" borderId="8" xfId="15" applyNumberFormat="1" applyFont="1" applyBorder="1" applyAlignment="1">
      <alignment horizontal="center" vertical="center"/>
    </xf>
    <xf numFmtId="49" fontId="0" fillId="0" borderId="9" xfId="15" applyNumberFormat="1" applyBorder="1" applyAlignment="1">
      <alignment horizontal="center" vertical="center"/>
    </xf>
    <xf numFmtId="49" fontId="0" fillId="0" borderId="9" xfId="15" applyNumberFormat="1" applyFont="1" applyBorder="1" applyAlignment="1">
      <alignment horizontal="center" vertical="center"/>
    </xf>
    <xf numFmtId="43" fontId="0" fillId="0" borderId="9" xfId="15" applyBorder="1" applyAlignment="1">
      <alignment vertical="center"/>
    </xf>
    <xf numFmtId="43" fontId="3" fillId="2" borderId="10" xfId="15" applyFont="1" applyFill="1" applyBorder="1" applyAlignment="1">
      <alignment horizontal="center" vertical="center" wrapText="1"/>
    </xf>
    <xf numFmtId="43" fontId="0" fillId="0" borderId="11" xfId="15" applyBorder="1" applyAlignment="1">
      <alignment vertical="center"/>
    </xf>
    <xf numFmtId="49" fontId="0" fillId="0" borderId="12" xfId="15" applyNumberFormat="1" applyFont="1" applyBorder="1" applyAlignment="1">
      <alignment horizontal="justify" vertical="center"/>
    </xf>
    <xf numFmtId="49" fontId="0" fillId="0" borderId="12" xfId="15" applyNumberFormat="1" applyFont="1" applyBorder="1" applyAlignment="1">
      <alignment horizontal="center" vertical="center"/>
    </xf>
    <xf numFmtId="49" fontId="0" fillId="0" borderId="12" xfId="15" applyNumberFormat="1" applyBorder="1" applyAlignment="1">
      <alignment horizontal="center" vertical="center"/>
    </xf>
    <xf numFmtId="43" fontId="0" fillId="0" borderId="12" xfId="15" applyBorder="1" applyAlignment="1">
      <alignment vertical="center"/>
    </xf>
    <xf numFmtId="43" fontId="0" fillId="0" borderId="13" xfId="15" applyBorder="1" applyAlignment="1">
      <alignment vertical="center"/>
    </xf>
    <xf numFmtId="43" fontId="3" fillId="2" borderId="14" xfId="15" applyFont="1" applyFill="1" applyBorder="1" applyAlignment="1">
      <alignment horizontal="center" vertical="center" wrapText="1"/>
    </xf>
    <xf numFmtId="43" fontId="0" fillId="0" borderId="15" xfId="15" applyBorder="1" applyAlignment="1">
      <alignment vertical="center"/>
    </xf>
    <xf numFmtId="49" fontId="0" fillId="0" borderId="11" xfId="15" applyNumberFormat="1" applyFont="1" applyBorder="1" applyAlignment="1">
      <alignment horizontal="justify" vertical="center"/>
    </xf>
    <xf numFmtId="49" fontId="0" fillId="0" borderId="11" xfId="15" applyNumberFormat="1" applyFont="1" applyBorder="1" applyAlignment="1">
      <alignment horizontal="center" vertical="center"/>
    </xf>
    <xf numFmtId="49" fontId="0" fillId="0" borderId="11" xfId="15" applyNumberFormat="1" applyBorder="1" applyAlignment="1">
      <alignment horizontal="center" vertical="center"/>
    </xf>
    <xf numFmtId="49" fontId="0" fillId="0" borderId="16" xfId="15" applyNumberFormat="1" applyFont="1" applyBorder="1" applyAlignment="1">
      <alignment horizontal="justify" vertical="center"/>
    </xf>
    <xf numFmtId="49" fontId="0" fillId="0" borderId="16" xfId="15" applyNumberFormat="1" applyFont="1" applyBorder="1" applyAlignment="1">
      <alignment horizontal="center" vertical="center"/>
    </xf>
    <xf numFmtId="49" fontId="0" fillId="0" borderId="16" xfId="15" applyNumberFormat="1" applyBorder="1" applyAlignment="1">
      <alignment horizontal="center" vertical="center"/>
    </xf>
    <xf numFmtId="43" fontId="0" fillId="0" borderId="16" xfId="15" applyBorder="1" applyAlignment="1">
      <alignment vertical="center"/>
    </xf>
    <xf numFmtId="43" fontId="3" fillId="2" borderId="17" xfId="15" applyFont="1" applyFill="1" applyBorder="1" applyAlignment="1">
      <alignment horizontal="center" vertical="center" wrapText="1"/>
    </xf>
    <xf numFmtId="43" fontId="0" fillId="0" borderId="18" xfId="15" applyBorder="1" applyAlignment="1">
      <alignment vertical="center"/>
    </xf>
    <xf numFmtId="49" fontId="0" fillId="0" borderId="19" xfId="15" applyNumberFormat="1" applyFont="1" applyBorder="1" applyAlignment="1">
      <alignment horizontal="justify" vertical="center"/>
    </xf>
    <xf numFmtId="49" fontId="0" fillId="0" borderId="19" xfId="15" applyNumberFormat="1" applyFont="1" applyBorder="1" applyAlignment="1">
      <alignment horizontal="center" vertical="center"/>
    </xf>
    <xf numFmtId="49" fontId="0" fillId="0" borderId="19" xfId="15" applyNumberFormat="1" applyBorder="1" applyAlignment="1">
      <alignment horizontal="center" vertical="center"/>
    </xf>
    <xf numFmtId="43" fontId="0" fillId="0" borderId="19" xfId="15" applyBorder="1" applyAlignment="1">
      <alignment vertical="center"/>
    </xf>
    <xf numFmtId="49" fontId="0" fillId="0" borderId="9" xfId="15" applyNumberFormat="1" applyFont="1" applyFill="1" applyBorder="1" applyAlignment="1">
      <alignment horizontal="center" vertical="center"/>
    </xf>
    <xf numFmtId="49" fontId="0" fillId="0" borderId="8" xfId="15" applyNumberFormat="1" applyFont="1" applyBorder="1" applyAlignment="1">
      <alignment horizontal="justify" vertical="center"/>
    </xf>
    <xf numFmtId="49" fontId="0" fillId="0" borderId="8" xfId="15" applyNumberFormat="1" applyBorder="1" applyAlignment="1">
      <alignment horizontal="center" vertical="center"/>
    </xf>
    <xf numFmtId="43" fontId="3" fillId="2" borderId="20" xfId="15" applyFont="1" applyFill="1" applyBorder="1" applyAlignment="1">
      <alignment horizontal="center" vertical="center" wrapText="1"/>
    </xf>
    <xf numFmtId="43" fontId="0" fillId="0" borderId="21" xfId="15" applyBorder="1" applyAlignment="1">
      <alignment vertical="center"/>
    </xf>
    <xf numFmtId="49" fontId="0" fillId="0" borderId="22" xfId="15" applyNumberFormat="1" applyFont="1" applyBorder="1" applyAlignment="1">
      <alignment horizontal="justify" vertical="center"/>
    </xf>
    <xf numFmtId="49" fontId="0" fillId="0" borderId="22" xfId="15" applyNumberFormat="1" applyFont="1" applyBorder="1" applyAlignment="1">
      <alignment horizontal="center" vertical="center"/>
    </xf>
    <xf numFmtId="49" fontId="0" fillId="0" borderId="22" xfId="15" applyNumberFormat="1" applyBorder="1" applyAlignment="1">
      <alignment horizontal="center" vertical="center"/>
    </xf>
    <xf numFmtId="43" fontId="0" fillId="0" borderId="22" xfId="15" applyBorder="1" applyAlignment="1">
      <alignment vertical="center"/>
    </xf>
    <xf numFmtId="43" fontId="0" fillId="0" borderId="23" xfId="15" applyBorder="1" applyAlignment="1">
      <alignment vertical="center"/>
    </xf>
    <xf numFmtId="49" fontId="0" fillId="0" borderId="6" xfId="15" applyNumberFormat="1" applyFont="1" applyFill="1" applyBorder="1" applyAlignment="1">
      <alignment horizontal="center" vertical="center"/>
    </xf>
    <xf numFmtId="49" fontId="0" fillId="0" borderId="7" xfId="15" applyNumberFormat="1" applyFont="1" applyFill="1" applyBorder="1" applyAlignment="1">
      <alignment horizontal="center" vertical="center"/>
    </xf>
    <xf numFmtId="49" fontId="0" fillId="0" borderId="9" xfId="15" applyNumberFormat="1" applyFont="1" applyFill="1" applyBorder="1" applyAlignment="1">
      <alignment horizontal="justify" vertical="center"/>
    </xf>
    <xf numFmtId="49" fontId="0" fillId="0" borderId="9" xfId="15" applyNumberFormat="1" applyFill="1" applyBorder="1" applyAlignment="1">
      <alignment horizontal="center" vertical="center"/>
    </xf>
    <xf numFmtId="43" fontId="0" fillId="0" borderId="9" xfId="15" applyFill="1" applyBorder="1" applyAlignment="1">
      <alignment vertical="center"/>
    </xf>
    <xf numFmtId="49" fontId="0" fillId="0" borderId="24" xfId="15" applyNumberFormat="1" applyFont="1" applyBorder="1" applyAlignment="1">
      <alignment horizontal="justify" vertical="center"/>
    </xf>
    <xf numFmtId="49" fontId="0" fillId="0" borderId="24" xfId="15" applyNumberFormat="1" applyFont="1" applyBorder="1" applyAlignment="1">
      <alignment horizontal="center" vertical="center"/>
    </xf>
    <xf numFmtId="49" fontId="0" fillId="0" borderId="24" xfId="15" applyNumberFormat="1" applyBorder="1" applyAlignment="1">
      <alignment horizontal="center" vertical="center"/>
    </xf>
    <xf numFmtId="43" fontId="0" fillId="0" borderId="24" xfId="15" applyBorder="1" applyAlignment="1">
      <alignment vertical="center"/>
    </xf>
    <xf numFmtId="49" fontId="0" fillId="0" borderId="6" xfId="15" applyNumberFormat="1" applyFill="1" applyBorder="1" applyAlignment="1">
      <alignment horizontal="center" vertical="center"/>
    </xf>
    <xf numFmtId="43" fontId="0" fillId="0" borderId="6" xfId="15" applyFill="1" applyBorder="1" applyAlignment="1">
      <alignment vertical="center"/>
    </xf>
    <xf numFmtId="43" fontId="3" fillId="0" borderId="25" xfId="15" applyFont="1" applyBorder="1" applyAlignment="1">
      <alignment horizontal="center" vertical="center" wrapText="1"/>
    </xf>
    <xf numFmtId="43" fontId="5" fillId="0" borderId="26" xfId="15" applyFont="1" applyBorder="1" applyAlignment="1">
      <alignment vertical="center"/>
    </xf>
    <xf numFmtId="49" fontId="0" fillId="0" borderId="27" xfId="15" applyNumberFormat="1" applyBorder="1" applyAlignment="1">
      <alignment horizontal="justify" vertical="center"/>
    </xf>
    <xf numFmtId="49" fontId="0" fillId="0" borderId="28" xfId="15" applyNumberFormat="1" applyBorder="1" applyAlignment="1">
      <alignment horizontal="justify" vertical="center"/>
    </xf>
    <xf numFmtId="43" fontId="5" fillId="0" borderId="25" xfId="15" applyNumberFormat="1" applyFont="1" applyBorder="1" applyAlignment="1">
      <alignment horizontal="justify" vertical="center"/>
    </xf>
    <xf numFmtId="43" fontId="5" fillId="0" borderId="26" xfId="15" applyNumberFormat="1" applyFont="1" applyBorder="1" applyAlignment="1">
      <alignment horizontal="justify" vertical="center"/>
    </xf>
    <xf numFmtId="43" fontId="0" fillId="0" borderId="29" xfId="15" applyBorder="1" applyAlignment="1">
      <alignment vertical="center"/>
    </xf>
    <xf numFmtId="43" fontId="5" fillId="0" borderId="30" xfId="15" applyFont="1" applyBorder="1" applyAlignment="1">
      <alignment vertical="center"/>
    </xf>
    <xf numFmtId="43" fontId="0" fillId="0" borderId="0" xfId="15" applyBorder="1" applyAlignment="1">
      <alignment/>
    </xf>
    <xf numFmtId="49" fontId="0" fillId="0" borderId="31" xfId="15" applyNumberFormat="1" applyFont="1" applyBorder="1" applyAlignment="1">
      <alignment horizontal="justify" vertical="center"/>
    </xf>
    <xf numFmtId="49" fontId="0" fillId="0" borderId="31" xfId="15" applyNumberFormat="1" applyFont="1" applyBorder="1" applyAlignment="1">
      <alignment horizontal="center" vertical="center"/>
    </xf>
    <xf numFmtId="49" fontId="0" fillId="0" borderId="12" xfId="15" applyNumberFormat="1" applyFont="1" applyFill="1" applyBorder="1" applyAlignment="1">
      <alignment horizontal="center" vertical="center"/>
    </xf>
    <xf numFmtId="49" fontId="0" fillId="0" borderId="12" xfId="15" applyNumberFormat="1" applyFill="1" applyBorder="1" applyAlignment="1">
      <alignment horizontal="center" vertical="center"/>
    </xf>
    <xf numFmtId="43" fontId="0" fillId="0" borderId="12" xfId="15" applyFill="1" applyBorder="1" applyAlignment="1">
      <alignment vertical="center"/>
    </xf>
    <xf numFmtId="49" fontId="0" fillId="0" borderId="16" xfId="15" applyNumberFormat="1" applyFont="1" applyFill="1" applyBorder="1" applyAlignment="1">
      <alignment horizontal="center" vertical="center"/>
    </xf>
    <xf numFmtId="43" fontId="0" fillId="0" borderId="32" xfId="15" applyBorder="1" applyAlignment="1">
      <alignment vertical="center"/>
    </xf>
    <xf numFmtId="43" fontId="6" fillId="0" borderId="33" xfId="15" applyFont="1" applyBorder="1" applyAlignment="1">
      <alignment vertical="center"/>
    </xf>
    <xf numFmtId="43" fontId="0" fillId="0" borderId="34" xfId="15" applyBorder="1" applyAlignment="1">
      <alignment vertical="center"/>
    </xf>
    <xf numFmtId="43" fontId="5" fillId="0" borderId="0" xfId="15" applyFont="1" applyBorder="1" applyAlignment="1">
      <alignment/>
    </xf>
    <xf numFmtId="43" fontId="5" fillId="0" borderId="0" xfId="15" applyFont="1" applyBorder="1" applyAlignment="1">
      <alignment/>
    </xf>
    <xf numFmtId="43" fontId="0" fillId="0" borderId="0" xfId="15" applyAlignment="1">
      <alignment/>
    </xf>
    <xf numFmtId="43" fontId="5" fillId="0" borderId="0" xfId="15" applyFont="1" applyAlignment="1">
      <alignment horizontal="center" wrapText="1"/>
    </xf>
    <xf numFmtId="43" fontId="3" fillId="0" borderId="0" xfId="15" applyFont="1" applyAlignment="1">
      <alignment horizontal="center" vertical="center"/>
    </xf>
    <xf numFmtId="43" fontId="3" fillId="0" borderId="25" xfId="15" applyFont="1" applyBorder="1" applyAlignment="1">
      <alignment horizontal="center" vertical="center"/>
    </xf>
    <xf numFmtId="43" fontId="3" fillId="0" borderId="26" xfId="15" applyNumberFormat="1" applyFont="1" applyBorder="1" applyAlignment="1">
      <alignment vertical="center"/>
    </xf>
    <xf numFmtId="43" fontId="3" fillId="0" borderId="35" xfId="15" applyFont="1" applyBorder="1" applyAlignment="1">
      <alignment horizontal="center" vertical="center"/>
    </xf>
    <xf numFmtId="43" fontId="9" fillId="0" borderId="36" xfId="15" applyNumberFormat="1" applyFont="1" applyBorder="1" applyAlignment="1">
      <alignment vertical="center"/>
    </xf>
    <xf numFmtId="43" fontId="3" fillId="0" borderId="37" xfId="15" applyFont="1" applyBorder="1" applyAlignment="1">
      <alignment horizontal="center" vertical="center"/>
    </xf>
    <xf numFmtId="43" fontId="10" fillId="0" borderId="6" xfId="15" applyFont="1" applyBorder="1" applyAlignment="1">
      <alignment horizontal="center" vertical="top" wrapText="1"/>
    </xf>
    <xf numFmtId="43" fontId="0" fillId="0" borderId="6" xfId="15" applyFont="1" applyBorder="1" applyAlignment="1">
      <alignment horizontal="justify" vertical="center" wrapText="1"/>
    </xf>
    <xf numFmtId="43" fontId="6" fillId="0" borderId="38" xfId="15" applyNumberFormat="1" applyFont="1" applyBorder="1" applyAlignment="1">
      <alignment vertical="center"/>
    </xf>
    <xf numFmtId="43" fontId="3" fillId="0" borderId="39" xfId="15" applyFont="1" applyBorder="1" applyAlignment="1">
      <alignment horizontal="center" vertical="center"/>
    </xf>
    <xf numFmtId="43" fontId="6" fillId="0" borderId="40" xfId="15" applyNumberFormat="1" applyFont="1" applyBorder="1" applyAlignment="1">
      <alignment vertical="center"/>
    </xf>
    <xf numFmtId="43" fontId="4" fillId="0" borderId="38" xfId="15" applyNumberFormat="1" applyFont="1" applyBorder="1" applyAlignment="1">
      <alignment vertical="center"/>
    </xf>
    <xf numFmtId="43" fontId="10" fillId="0" borderId="16" xfId="15" applyFont="1" applyBorder="1" applyAlignment="1">
      <alignment horizontal="center" vertical="top" wrapText="1"/>
    </xf>
    <xf numFmtId="43" fontId="0" fillId="0" borderId="16" xfId="15" applyFont="1" applyBorder="1" applyAlignment="1">
      <alignment vertical="center" wrapText="1"/>
    </xf>
    <xf numFmtId="43" fontId="3" fillId="0" borderId="40" xfId="15" applyNumberFormat="1" applyFont="1" applyBorder="1" applyAlignment="1">
      <alignment vertical="center"/>
    </xf>
    <xf numFmtId="43" fontId="3" fillId="0" borderId="41" xfId="15" applyFont="1" applyBorder="1" applyAlignment="1">
      <alignment horizontal="center" vertical="center"/>
    </xf>
    <xf numFmtId="43" fontId="10" fillId="0" borderId="24" xfId="15" applyFont="1" applyBorder="1" applyAlignment="1">
      <alignment horizontal="center" vertical="top" wrapText="1"/>
    </xf>
    <xf numFmtId="43" fontId="0" fillId="0" borderId="24" xfId="15" applyFont="1" applyBorder="1" applyAlignment="1">
      <alignment horizontal="justify" vertical="center" wrapText="1"/>
    </xf>
    <xf numFmtId="43" fontId="10" fillId="0" borderId="42" xfId="15" applyNumberFormat="1" applyFont="1" applyBorder="1" applyAlignment="1">
      <alignment vertical="center"/>
    </xf>
    <xf numFmtId="43" fontId="10" fillId="0" borderId="0" xfId="15" applyFont="1" applyAlignment="1">
      <alignment/>
    </xf>
    <xf numFmtId="43" fontId="3" fillId="0" borderId="25" xfId="15" applyFont="1" applyBorder="1" applyAlignment="1">
      <alignment horizontal="center"/>
    </xf>
    <xf numFmtId="43" fontId="4" fillId="0" borderId="43" xfId="15" applyNumberFormat="1" applyFont="1" applyBorder="1" applyAlignment="1">
      <alignment/>
    </xf>
    <xf numFmtId="43" fontId="10" fillId="0" borderId="44" xfId="15" applyFont="1" applyBorder="1" applyAlignment="1">
      <alignment horizontal="center" vertical="top" wrapText="1"/>
    </xf>
    <xf numFmtId="43" fontId="6" fillId="0" borderId="5" xfId="15" applyFont="1" applyBorder="1" applyAlignment="1">
      <alignment/>
    </xf>
    <xf numFmtId="43" fontId="6" fillId="0" borderId="45" xfId="15" applyNumberFormat="1" applyFont="1" applyBorder="1" applyAlignment="1">
      <alignment/>
    </xf>
    <xf numFmtId="43" fontId="10" fillId="0" borderId="37" xfId="15" applyFont="1" applyBorder="1" applyAlignment="1">
      <alignment horizontal="center" vertical="top" wrapText="1"/>
    </xf>
    <xf numFmtId="43" fontId="6" fillId="0" borderId="6" xfId="15" applyFont="1" applyBorder="1" applyAlignment="1">
      <alignment/>
    </xf>
    <xf numFmtId="43" fontId="6" fillId="0" borderId="38" xfId="15" applyNumberFormat="1" applyFont="1" applyBorder="1" applyAlignment="1">
      <alignment/>
    </xf>
    <xf numFmtId="43" fontId="10" fillId="0" borderId="41" xfId="15" applyFont="1" applyBorder="1" applyAlignment="1">
      <alignment horizontal="center" vertical="top" wrapText="1"/>
    </xf>
    <xf numFmtId="43" fontId="6" fillId="0" borderId="24" xfId="15" applyFont="1" applyBorder="1" applyAlignment="1">
      <alignment/>
    </xf>
    <xf numFmtId="43" fontId="6" fillId="0" borderId="42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10" fillId="0" borderId="25" xfId="15" applyFont="1" applyBorder="1" applyAlignment="1">
      <alignment horizontal="center" vertical="top" wrapText="1"/>
    </xf>
    <xf numFmtId="43" fontId="6" fillId="0" borderId="46" xfId="15" applyFont="1" applyBorder="1" applyAlignment="1">
      <alignment/>
    </xf>
    <xf numFmtId="43" fontId="6" fillId="0" borderId="26" xfId="15" applyNumberFormat="1" applyFont="1" applyBorder="1" applyAlignment="1">
      <alignment/>
    </xf>
    <xf numFmtId="49" fontId="5" fillId="0" borderId="47" xfId="15" applyNumberFormat="1" applyFont="1" applyFill="1" applyBorder="1" applyAlignment="1">
      <alignment horizontal="center" vertical="center"/>
    </xf>
    <xf numFmtId="49" fontId="5" fillId="0" borderId="48" xfId="15" applyNumberFormat="1" applyFont="1" applyFill="1" applyBorder="1" applyAlignment="1">
      <alignment horizontal="center" vertical="center"/>
    </xf>
    <xf numFmtId="0" fontId="11" fillId="0" borderId="0" xfId="0" applyNumberFormat="1" applyFill="1" applyBorder="1" applyAlignment="1" applyProtection="1">
      <alignment horizontal="left"/>
      <protection locked="0"/>
    </xf>
    <xf numFmtId="43" fontId="18" fillId="0" borderId="49" xfId="15" applyFont="1" applyBorder="1" applyAlignment="1">
      <alignment horizontal="center" vertical="center"/>
    </xf>
    <xf numFmtId="43" fontId="18" fillId="0" borderId="50" xfId="15" applyFont="1" applyBorder="1" applyAlignment="1">
      <alignment horizontal="center" vertical="center"/>
    </xf>
    <xf numFmtId="164" fontId="1" fillId="0" borderId="16" xfId="15" applyNumberFormat="1" applyFont="1" applyFill="1" applyBorder="1" applyAlignment="1">
      <alignment horizontal="center" vertical="center"/>
    </xf>
    <xf numFmtId="164" fontId="1" fillId="0" borderId="12" xfId="15" applyNumberFormat="1" applyFont="1" applyFill="1" applyBorder="1" applyAlignment="1">
      <alignment horizontal="center" vertical="center"/>
    </xf>
    <xf numFmtId="49" fontId="5" fillId="0" borderId="51" xfId="15" applyNumberFormat="1" applyFont="1" applyFill="1" applyBorder="1" applyAlignment="1">
      <alignment horizontal="center" vertical="center"/>
    </xf>
    <xf numFmtId="43" fontId="18" fillId="0" borderId="50" xfId="15" applyFont="1" applyBorder="1" applyAlignment="1">
      <alignment vertical="center"/>
    </xf>
    <xf numFmtId="43" fontId="18" fillId="0" borderId="52" xfId="15" applyFont="1" applyBorder="1" applyAlignment="1">
      <alignment horizontal="center" vertical="center"/>
    </xf>
    <xf numFmtId="49" fontId="12" fillId="3" borderId="53" xfId="0" applyFont="1" applyFill="1" applyBorder="1" applyAlignment="1">
      <alignment horizontal="center" vertical="center" wrapText="1"/>
    </xf>
    <xf numFmtId="49" fontId="13" fillId="3" borderId="54" xfId="0" applyFont="1" applyFill="1" applyBorder="1" applyAlignment="1">
      <alignment horizontal="center" vertical="center" wrapText="1"/>
    </xf>
    <xf numFmtId="49" fontId="12" fillId="3" borderId="54" xfId="0" applyFont="1" applyFill="1" applyBorder="1" applyAlignment="1">
      <alignment horizontal="center" vertical="center" wrapText="1"/>
    </xf>
    <xf numFmtId="49" fontId="12" fillId="3" borderId="54" xfId="0" applyFill="1" applyBorder="1" applyAlignment="1">
      <alignment horizontal="justify" vertical="center" wrapText="1"/>
    </xf>
    <xf numFmtId="43" fontId="12" fillId="3" borderId="54" xfId="0" applyNumberFormat="1" applyFill="1" applyBorder="1" applyAlignment="1">
      <alignment vertical="center" wrapText="1"/>
    </xf>
    <xf numFmtId="49" fontId="14" fillId="4" borderId="53" xfId="0" applyFont="1" applyBorder="1" applyAlignment="1">
      <alignment horizontal="center" vertical="center" wrapText="1"/>
    </xf>
    <xf numFmtId="49" fontId="14" fillId="5" borderId="54" xfId="0" applyFont="1" applyFill="1" applyBorder="1" applyAlignment="1">
      <alignment horizontal="center" vertical="center" wrapText="1"/>
    </xf>
    <xf numFmtId="49" fontId="13" fillId="5" borderId="54" xfId="0" applyFont="1" applyFill="1" applyBorder="1" applyAlignment="1">
      <alignment horizontal="center" vertical="center" wrapText="1"/>
    </xf>
    <xf numFmtId="49" fontId="15" fillId="5" borderId="54" xfId="0" applyFill="1" applyBorder="1" applyAlignment="1">
      <alignment horizontal="justify" vertical="center" wrapText="1"/>
    </xf>
    <xf numFmtId="43" fontId="15" fillId="5" borderId="54" xfId="0" applyNumberFormat="1" applyFill="1" applyBorder="1" applyAlignment="1">
      <alignment vertical="center" wrapText="1"/>
    </xf>
    <xf numFmtId="43" fontId="15" fillId="5" borderId="55" xfId="0" applyNumberFormat="1" applyFill="1" applyBorder="1" applyAlignment="1">
      <alignment vertical="center" wrapText="1"/>
    </xf>
    <xf numFmtId="49" fontId="14" fillId="4" borderId="54" xfId="0" applyFont="1" applyBorder="1" applyAlignment="1">
      <alignment horizontal="center" vertical="center" wrapText="1"/>
    </xf>
    <xf numFmtId="49" fontId="15" fillId="4" borderId="54" xfId="0" applyBorder="1" applyAlignment="1">
      <alignment horizontal="justify" vertical="center" wrapText="1"/>
    </xf>
    <xf numFmtId="43" fontId="15" fillId="4" borderId="54" xfId="0" applyNumberFormat="1" applyBorder="1" applyAlignment="1">
      <alignment vertical="center" wrapText="1"/>
    </xf>
    <xf numFmtId="43" fontId="15" fillId="4" borderId="55" xfId="0" applyNumberFormat="1" applyBorder="1" applyAlignment="1">
      <alignment vertical="center" wrapText="1"/>
    </xf>
    <xf numFmtId="49" fontId="14" fillId="4" borderId="56" xfId="0" applyFont="1" applyBorder="1" applyAlignment="1">
      <alignment horizontal="center" vertical="center" wrapText="1"/>
    </xf>
    <xf numFmtId="49" fontId="14" fillId="4" borderId="57" xfId="0" applyFont="1" applyBorder="1" applyAlignment="1">
      <alignment horizontal="center" vertical="center" wrapText="1"/>
    </xf>
    <xf numFmtId="49" fontId="15" fillId="4" borderId="57" xfId="0" applyBorder="1" applyAlignment="1">
      <alignment horizontal="justify" vertical="center" wrapText="1"/>
    </xf>
    <xf numFmtId="43" fontId="15" fillId="4" borderId="57" xfId="0" applyNumberFormat="1" applyBorder="1" applyAlignment="1">
      <alignment vertical="center" wrapText="1"/>
    </xf>
    <xf numFmtId="43" fontId="15" fillId="4" borderId="58" xfId="0" applyNumberFormat="1" applyBorder="1" applyAlignment="1">
      <alignment vertical="center" wrapText="1"/>
    </xf>
    <xf numFmtId="43" fontId="16" fillId="4" borderId="59" xfId="15" applyFont="1" applyBorder="1" applyAlignment="1">
      <alignment vertical="center" wrapText="1"/>
    </xf>
    <xf numFmtId="43" fontId="17" fillId="4" borderId="60" xfId="15" applyNumberFormat="1" applyFont="1" applyBorder="1" applyAlignment="1">
      <alignment horizontal="center" vertical="center" wrapText="1"/>
    </xf>
    <xf numFmtId="43" fontId="17" fillId="4" borderId="60" xfId="15" applyNumberFormat="1" applyFont="1" applyBorder="1" applyAlignment="1">
      <alignment vertical="center" wrapText="1"/>
    </xf>
    <xf numFmtId="43" fontId="17" fillId="4" borderId="61" xfId="15" applyNumberFormat="1" applyFont="1" applyBorder="1" applyAlignment="1">
      <alignment vertical="center" wrapText="1"/>
    </xf>
    <xf numFmtId="0" fontId="11" fillId="0" borderId="0" xfId="15" applyNumberFormat="1" applyFill="1" applyBorder="1" applyAlignment="1" applyProtection="1">
      <alignment/>
      <protection locked="0"/>
    </xf>
    <xf numFmtId="0" fontId="11" fillId="0" borderId="0" xfId="15" applyNumberFormat="1" applyFill="1" applyBorder="1" applyAlignment="1" applyProtection="1">
      <alignment horizontal="left"/>
      <protection locked="0"/>
    </xf>
    <xf numFmtId="49" fontId="5" fillId="6" borderId="62" xfId="15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justify" vertical="center" wrapText="1"/>
    </xf>
    <xf numFmtId="43" fontId="1" fillId="6" borderId="63" xfId="15" applyNumberFormat="1" applyFont="1" applyFill="1" applyBorder="1" applyAlignment="1">
      <alignment vertical="center"/>
    </xf>
    <xf numFmtId="43" fontId="1" fillId="6" borderId="64" xfId="15" applyNumberFormat="1" applyFont="1" applyFill="1" applyBorder="1" applyAlignment="1">
      <alignment vertical="center"/>
    </xf>
    <xf numFmtId="43" fontId="0" fillId="0" borderId="0" xfId="15" applyFill="1" applyBorder="1" applyAlignment="1">
      <alignment/>
    </xf>
    <xf numFmtId="43" fontId="5" fillId="6" borderId="65" xfId="15" applyFont="1" applyFill="1" applyBorder="1" applyAlignment="1">
      <alignment vertical="center"/>
    </xf>
    <xf numFmtId="43" fontId="5" fillId="6" borderId="66" xfId="15" applyNumberFormat="1" applyFont="1" applyFill="1" applyBorder="1" applyAlignment="1">
      <alignment vertical="center"/>
    </xf>
    <xf numFmtId="43" fontId="20" fillId="6" borderId="67" xfId="15" applyNumberFormat="1" applyFont="1" applyFill="1" applyBorder="1" applyAlignment="1">
      <alignment vertical="center"/>
    </xf>
    <xf numFmtId="165" fontId="20" fillId="6" borderId="68" xfId="15" applyNumberFormat="1" applyFont="1" applyFill="1" applyBorder="1" applyAlignment="1">
      <alignment vertical="center"/>
    </xf>
    <xf numFmtId="43" fontId="12" fillId="3" borderId="69" xfId="0" applyNumberFormat="1" applyFill="1" applyBorder="1" applyAlignment="1">
      <alignment vertical="center" wrapText="1"/>
    </xf>
    <xf numFmtId="43" fontId="15" fillId="5" borderId="69" xfId="0" applyNumberFormat="1" applyFill="1" applyBorder="1" applyAlignment="1">
      <alignment vertical="center" wrapText="1"/>
    </xf>
    <xf numFmtId="43" fontId="15" fillId="4" borderId="69" xfId="0" applyNumberFormat="1" applyBorder="1" applyAlignment="1">
      <alignment vertical="center" wrapText="1"/>
    </xf>
    <xf numFmtId="43" fontId="15" fillId="4" borderId="70" xfId="0" applyNumberFormat="1" applyBorder="1" applyAlignment="1">
      <alignment vertical="center" wrapText="1"/>
    </xf>
    <xf numFmtId="43" fontId="17" fillId="4" borderId="71" xfId="15" applyNumberFormat="1" applyFont="1" applyBorder="1" applyAlignment="1">
      <alignment vertical="center" wrapText="1"/>
    </xf>
    <xf numFmtId="49" fontId="14" fillId="3" borderId="53" xfId="0" applyFont="1" applyFill="1" applyBorder="1" applyAlignment="1">
      <alignment horizontal="center" vertical="center" wrapText="1"/>
    </xf>
    <xf numFmtId="49" fontId="14" fillId="3" borderId="54" xfId="0" applyFont="1" applyFill="1" applyBorder="1" applyAlignment="1">
      <alignment horizontal="center" vertical="center" wrapText="1"/>
    </xf>
    <xf numFmtId="43" fontId="14" fillId="3" borderId="54" xfId="0" applyNumberFormat="1" applyFill="1" applyBorder="1" applyAlignment="1">
      <alignment vertical="center" wrapText="1"/>
    </xf>
    <xf numFmtId="43" fontId="14" fillId="3" borderId="55" xfId="0" applyNumberFormat="1" applyFill="1" applyBorder="1" applyAlignment="1">
      <alignment vertical="center" wrapText="1"/>
    </xf>
    <xf numFmtId="49" fontId="13" fillId="4" borderId="53" xfId="0" applyFont="1" applyBorder="1" applyAlignment="1">
      <alignment horizontal="center" vertical="center" wrapText="1"/>
    </xf>
    <xf numFmtId="49" fontId="14" fillId="5" borderId="54" xfId="0" applyFont="1" applyFill="1" applyBorder="1" applyAlignment="1">
      <alignment horizontal="center" vertical="center" wrapText="1"/>
    </xf>
    <xf numFmtId="49" fontId="13" fillId="5" borderId="54" xfId="0" applyFont="1" applyFill="1" applyBorder="1" applyAlignment="1">
      <alignment horizontal="center" vertical="center" wrapText="1"/>
    </xf>
    <xf numFmtId="43" fontId="15" fillId="5" borderId="54" xfId="0" applyNumberFormat="1" applyFont="1" applyFill="1" applyBorder="1" applyAlignment="1">
      <alignment vertical="center" wrapText="1"/>
    </xf>
    <xf numFmtId="43" fontId="15" fillId="5" borderId="55" xfId="0" applyNumberFormat="1" applyFont="1" applyFill="1" applyBorder="1" applyAlignment="1">
      <alignment vertical="center" wrapText="1"/>
    </xf>
    <xf numFmtId="49" fontId="14" fillId="4" borderId="53" xfId="0" applyFont="1" applyBorder="1" applyAlignment="1">
      <alignment horizontal="center" vertical="center" wrapText="1"/>
    </xf>
    <xf numFmtId="49" fontId="14" fillId="4" borderId="54" xfId="0" applyFont="1" applyBorder="1" applyAlignment="1">
      <alignment horizontal="center" vertical="center" wrapText="1"/>
    </xf>
    <xf numFmtId="43" fontId="15" fillId="4" borderId="54" xfId="0" applyNumberFormat="1" applyFont="1" applyBorder="1" applyAlignment="1">
      <alignment vertical="center" wrapText="1"/>
    </xf>
    <xf numFmtId="43" fontId="15" fillId="4" borderId="55" xfId="0" applyNumberFormat="1" applyFont="1" applyBorder="1" applyAlignment="1">
      <alignment vertical="center" wrapText="1"/>
    </xf>
    <xf numFmtId="0" fontId="11" fillId="7" borderId="54" xfId="0" applyNumberFormat="1" applyFill="1" applyBorder="1" applyAlignment="1" applyProtection="1">
      <alignment horizontal="justify" vertical="center" wrapText="1"/>
      <protection locked="0"/>
    </xf>
    <xf numFmtId="49" fontId="14" fillId="4" borderId="56" xfId="0" applyFont="1" applyBorder="1" applyAlignment="1">
      <alignment horizontal="center" vertical="center" wrapText="1"/>
    </xf>
    <xf numFmtId="49" fontId="14" fillId="4" borderId="57" xfId="0" applyFont="1" applyBorder="1" applyAlignment="1">
      <alignment horizontal="center" vertical="center" wrapText="1"/>
    </xf>
    <xf numFmtId="49" fontId="21" fillId="7" borderId="54" xfId="15" applyNumberFormat="1" applyFont="1" applyFill="1" applyBorder="1" applyAlignment="1" applyProtection="1">
      <alignment horizontal="justify" vertical="center" wrapText="1"/>
      <protection locked="0"/>
    </xf>
    <xf numFmtId="0" fontId="21" fillId="7" borderId="54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49" fontId="24" fillId="0" borderId="75" xfId="0" applyNumberFormat="1" applyFont="1" applyFill="1" applyBorder="1" applyAlignment="1">
      <alignment horizontal="center" vertical="center"/>
    </xf>
    <xf numFmtId="49" fontId="24" fillId="0" borderId="76" xfId="0" applyNumberFormat="1" applyFont="1" applyFill="1" applyBorder="1" applyAlignment="1">
      <alignment horizontal="center" vertical="center"/>
    </xf>
    <xf numFmtId="49" fontId="26" fillId="0" borderId="76" xfId="0" applyNumberFormat="1" applyFont="1" applyFill="1" applyBorder="1" applyAlignment="1">
      <alignment horizontal="justify" vertical="center" wrapText="1"/>
    </xf>
    <xf numFmtId="164" fontId="1" fillId="0" borderId="76" xfId="15" applyNumberFormat="1" applyFont="1" applyFill="1" applyBorder="1" applyAlignment="1">
      <alignment vertical="center"/>
    </xf>
    <xf numFmtId="164" fontId="24" fillId="0" borderId="77" xfId="15" applyNumberFormat="1" applyFont="1" applyFill="1" applyBorder="1" applyAlignment="1">
      <alignment vertical="center"/>
    </xf>
    <xf numFmtId="49" fontId="24" fillId="0" borderId="78" xfId="0" applyNumberFormat="1" applyFont="1" applyFill="1" applyBorder="1" applyAlignment="1">
      <alignment vertical="center"/>
    </xf>
    <xf numFmtId="49" fontId="24" fillId="0" borderId="6" xfId="0" applyNumberFormat="1" applyFont="1" applyFill="1" applyBorder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164" fontId="1" fillId="0" borderId="6" xfId="15" applyNumberFormat="1" applyFont="1" applyFill="1" applyBorder="1" applyAlignment="1">
      <alignment vertical="center"/>
    </xf>
    <xf numFmtId="164" fontId="24" fillId="0" borderId="79" xfId="15" applyNumberFormat="1" applyFont="1" applyFill="1" applyBorder="1" applyAlignment="1">
      <alignment vertical="center"/>
    </xf>
    <xf numFmtId="49" fontId="24" fillId="0" borderId="80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164" fontId="1" fillId="0" borderId="12" xfId="15" applyNumberFormat="1" applyFont="1" applyFill="1" applyBorder="1" applyAlignment="1">
      <alignment vertical="center"/>
    </xf>
    <xf numFmtId="49" fontId="24" fillId="0" borderId="81" xfId="0" applyNumberFormat="1" applyFont="1" applyFill="1" applyBorder="1" applyAlignment="1">
      <alignment horizontal="center" vertical="center"/>
    </xf>
    <xf numFmtId="49" fontId="24" fillId="0" borderId="7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justify" vertical="center" wrapText="1"/>
    </xf>
    <xf numFmtId="49" fontId="26" fillId="0" borderId="12" xfId="0" applyNumberFormat="1" applyFont="1" applyFill="1" applyBorder="1" applyAlignment="1">
      <alignment horizontal="justify" vertical="center" wrapText="1"/>
    </xf>
    <xf numFmtId="164" fontId="24" fillId="0" borderId="82" xfId="15" applyNumberFormat="1" applyFont="1" applyFill="1" applyBorder="1" applyAlignment="1">
      <alignment vertical="center"/>
    </xf>
    <xf numFmtId="49" fontId="26" fillId="0" borderId="6" xfId="0" applyNumberFormat="1" applyFont="1" applyFill="1" applyBorder="1" applyAlignment="1">
      <alignment horizontal="justify" vertical="center" wrapText="1"/>
    </xf>
    <xf numFmtId="43" fontId="30" fillId="0" borderId="83" xfId="15" applyFont="1" applyFill="1" applyBorder="1" applyAlignment="1">
      <alignment horizontal="center" vertical="center" wrapText="1"/>
    </xf>
    <xf numFmtId="49" fontId="24" fillId="0" borderId="6" xfId="15" applyNumberFormat="1" applyFont="1" applyFill="1" applyBorder="1" applyAlignment="1">
      <alignment horizontal="center" vertical="center"/>
    </xf>
    <xf numFmtId="49" fontId="26" fillId="0" borderId="12" xfId="15" applyNumberFormat="1" applyFont="1" applyFill="1" applyBorder="1" applyAlignment="1">
      <alignment horizontal="justify" vertical="center" wrapText="1"/>
    </xf>
    <xf numFmtId="49" fontId="24" fillId="0" borderId="78" xfId="15" applyNumberFormat="1" applyFont="1" applyFill="1" applyBorder="1" applyAlignment="1">
      <alignment horizontal="center" vertical="center"/>
    </xf>
    <xf numFmtId="49" fontId="26" fillId="0" borderId="6" xfId="15" applyNumberFormat="1" applyFont="1" applyFill="1" applyBorder="1" applyAlignment="1">
      <alignment horizontal="justify" vertical="center" wrapText="1"/>
    </xf>
    <xf numFmtId="164" fontId="1" fillId="0" borderId="6" xfId="15" applyNumberFormat="1" applyFont="1" applyFill="1" applyBorder="1" applyAlignment="1">
      <alignment horizontal="center" vertical="center"/>
    </xf>
    <xf numFmtId="49" fontId="24" fillId="0" borderId="16" xfId="15" applyNumberFormat="1" applyFont="1" applyFill="1" applyBorder="1" applyAlignment="1">
      <alignment horizontal="center" vertical="center"/>
    </xf>
    <xf numFmtId="49" fontId="26" fillId="0" borderId="16" xfId="15" applyNumberFormat="1" applyFont="1" applyFill="1" applyBorder="1" applyAlignment="1">
      <alignment horizontal="justify" vertical="center" wrapText="1"/>
    </xf>
    <xf numFmtId="164" fontId="1" fillId="0" borderId="16" xfId="15" applyNumberFormat="1" applyFont="1" applyFill="1" applyBorder="1" applyAlignment="1">
      <alignment vertical="center"/>
    </xf>
    <xf numFmtId="164" fontId="24" fillId="0" borderId="84" xfId="15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horizontal="justify" vertical="center" wrapText="1"/>
    </xf>
    <xf numFmtId="49" fontId="24" fillId="0" borderId="47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justify" vertical="center" wrapText="1"/>
    </xf>
    <xf numFmtId="164" fontId="1" fillId="0" borderId="11" xfId="15" applyNumberFormat="1" applyFont="1" applyFill="1" applyBorder="1" applyAlignment="1">
      <alignment vertical="center"/>
    </xf>
    <xf numFmtId="164" fontId="24" fillId="0" borderId="85" xfId="15" applyNumberFormat="1" applyFont="1" applyFill="1" applyBorder="1" applyAlignment="1">
      <alignment vertical="center"/>
    </xf>
    <xf numFmtId="164" fontId="20" fillId="0" borderId="73" xfId="15" applyNumberFormat="1" applyFont="1" applyFill="1" applyBorder="1" applyAlignment="1">
      <alignment horizontal="center" vertical="center"/>
    </xf>
    <xf numFmtId="164" fontId="20" fillId="0" borderId="73" xfId="15" applyNumberFormat="1" applyFont="1" applyFill="1" applyBorder="1" applyAlignment="1">
      <alignment vertical="center"/>
    </xf>
    <xf numFmtId="164" fontId="24" fillId="0" borderId="74" xfId="15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wrapText="1"/>
    </xf>
    <xf numFmtId="164" fontId="25" fillId="0" borderId="0" xfId="15" applyNumberFormat="1" applyFont="1" applyFill="1" applyAlignment="1">
      <alignment vertical="center"/>
    </xf>
    <xf numFmtId="164" fontId="1" fillId="0" borderId="0" xfId="15" applyNumberFormat="1" applyFont="1" applyFill="1" applyAlignment="1">
      <alignment vertical="center"/>
    </xf>
    <xf numFmtId="164" fontId="0" fillId="0" borderId="0" xfId="0" applyNumberForma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9" fontId="5" fillId="0" borderId="12" xfId="0" applyNumberFormat="1" applyFont="1" applyFill="1" applyBorder="1" applyAlignment="1">
      <alignment horizontal="justify" vertical="center" wrapText="1"/>
    </xf>
    <xf numFmtId="43" fontId="10" fillId="0" borderId="38" xfId="15" applyNumberFormat="1" applyFont="1" applyBorder="1" applyAlignment="1">
      <alignment vertical="center"/>
    </xf>
    <xf numFmtId="43" fontId="0" fillId="0" borderId="12" xfId="15" applyFont="1" applyBorder="1" applyAlignment="1">
      <alignment horizontal="justify" vertical="center" wrapText="1"/>
    </xf>
    <xf numFmtId="43" fontId="10" fillId="0" borderId="36" xfId="15" applyNumberFormat="1" applyFont="1" applyBorder="1" applyAlignment="1">
      <alignment vertical="center"/>
    </xf>
    <xf numFmtId="43" fontId="11" fillId="0" borderId="0" xfId="15" applyNumberFormat="1" applyFill="1" applyBorder="1" applyAlignment="1" applyProtection="1">
      <alignment horizontal="left"/>
      <protection locked="0"/>
    </xf>
    <xf numFmtId="43" fontId="5" fillId="0" borderId="0" xfId="15" applyFont="1" applyFill="1" applyAlignment="1">
      <alignment vertical="center" wrapText="1"/>
    </xf>
    <xf numFmtId="43" fontId="28" fillId="0" borderId="0" xfId="15" applyFont="1" applyAlignment="1">
      <alignment/>
    </xf>
    <xf numFmtId="43" fontId="5" fillId="0" borderId="0" xfId="15" applyFont="1" applyAlignment="1">
      <alignment/>
    </xf>
    <xf numFmtId="43" fontId="29" fillId="0" borderId="0" xfId="15" applyFont="1" applyAlignment="1">
      <alignment/>
    </xf>
    <xf numFmtId="43" fontId="30" fillId="0" borderId="86" xfId="15" applyFont="1" applyFill="1" applyBorder="1" applyAlignment="1">
      <alignment horizontal="center" vertical="center" wrapText="1"/>
    </xf>
    <xf numFmtId="49" fontId="0" fillId="0" borderId="76" xfId="15" applyNumberFormat="1" applyFont="1" applyFill="1" applyBorder="1" applyAlignment="1">
      <alignment vertical="center" wrapText="1"/>
    </xf>
    <xf numFmtId="164" fontId="0" fillId="0" borderId="76" xfId="15" applyNumberFormat="1" applyFill="1" applyBorder="1" applyAlignment="1">
      <alignment horizontal="center" vertical="center"/>
    </xf>
    <xf numFmtId="164" fontId="0" fillId="0" borderId="77" xfId="15" applyNumberFormat="1" applyFill="1" applyBorder="1" applyAlignment="1">
      <alignment horizontal="center" vertical="center"/>
    </xf>
    <xf numFmtId="49" fontId="0" fillId="0" borderId="11" xfId="15" applyNumberFormat="1" applyFont="1" applyFill="1" applyBorder="1" applyAlignment="1">
      <alignment horizontal="justify" vertical="center" wrapText="1"/>
    </xf>
    <xf numFmtId="164" fontId="0" fillId="0" borderId="16" xfId="15" applyNumberFormat="1" applyFill="1" applyBorder="1" applyAlignment="1">
      <alignment horizontal="center" vertical="center"/>
    </xf>
    <xf numFmtId="164" fontId="0" fillId="0" borderId="84" xfId="15" applyNumberFormat="1" applyFill="1" applyBorder="1" applyAlignment="1">
      <alignment horizontal="center" vertical="center"/>
    </xf>
    <xf numFmtId="49" fontId="0" fillId="0" borderId="6" xfId="15" applyNumberFormat="1" applyFont="1" applyFill="1" applyBorder="1" applyAlignment="1">
      <alignment horizontal="justify" vertical="center" wrapText="1"/>
    </xf>
    <xf numFmtId="49" fontId="0" fillId="0" borderId="12" xfId="15" applyNumberFormat="1" applyFont="1" applyFill="1" applyBorder="1" applyAlignment="1">
      <alignment horizontal="justify" vertical="center" wrapText="1"/>
    </xf>
    <xf numFmtId="49" fontId="0" fillId="0" borderId="83" xfId="15" applyNumberFormat="1" applyFont="1" applyFill="1" applyBorder="1" applyAlignment="1">
      <alignment horizontal="justify" vertical="center" wrapText="1"/>
    </xf>
    <xf numFmtId="164" fontId="0" fillId="0" borderId="83" xfId="15" applyNumberFormat="1" applyFill="1" applyBorder="1" applyAlignment="1">
      <alignment horizontal="center" vertical="center"/>
    </xf>
    <xf numFmtId="164" fontId="0" fillId="0" borderId="86" xfId="15" applyNumberFormat="1" applyFill="1" applyBorder="1" applyAlignment="1">
      <alignment horizontal="center" vertical="center"/>
    </xf>
    <xf numFmtId="43" fontId="5" fillId="0" borderId="72" xfId="15" applyFont="1" applyFill="1" applyBorder="1" applyAlignment="1">
      <alignment horizontal="center" vertical="center"/>
    </xf>
    <xf numFmtId="43" fontId="26" fillId="0" borderId="73" xfId="15" applyFont="1" applyFill="1" applyBorder="1" applyAlignment="1">
      <alignment horizontal="center" vertical="center" wrapText="1"/>
    </xf>
    <xf numFmtId="164" fontId="5" fillId="0" borderId="73" xfId="15" applyNumberFormat="1" applyFont="1" applyFill="1" applyBorder="1" applyAlignment="1">
      <alignment horizontal="center" vertical="center"/>
    </xf>
    <xf numFmtId="164" fontId="5" fillId="0" borderId="74" xfId="15" applyNumberFormat="1" applyFont="1" applyFill="1" applyBorder="1" applyAlignment="1">
      <alignment horizontal="center" vertical="center"/>
    </xf>
    <xf numFmtId="164" fontId="0" fillId="0" borderId="76" xfId="15" applyNumberFormat="1" applyFont="1" applyFill="1" applyBorder="1" applyAlignment="1">
      <alignment horizontal="center" vertical="center"/>
    </xf>
    <xf numFmtId="43" fontId="31" fillId="0" borderId="6" xfId="15" applyFont="1" applyFill="1" applyBorder="1" applyAlignment="1">
      <alignment horizontal="justify" vertical="center" wrapText="1"/>
    </xf>
    <xf numFmtId="164" fontId="0" fillId="0" borderId="6" xfId="15" applyNumberFormat="1" applyFont="1" applyFill="1" applyBorder="1" applyAlignment="1">
      <alignment horizontal="center" vertical="center"/>
    </xf>
    <xf numFmtId="164" fontId="0" fillId="0" borderId="6" xfId="15" applyNumberFormat="1" applyFill="1" applyBorder="1" applyAlignment="1">
      <alignment horizontal="center" vertical="center"/>
    </xf>
    <xf numFmtId="164" fontId="0" fillId="0" borderId="16" xfId="15" applyNumberFormat="1" applyFont="1" applyFill="1" applyBorder="1" applyAlignment="1">
      <alignment horizontal="center" vertical="center"/>
    </xf>
    <xf numFmtId="43" fontId="31" fillId="0" borderId="11" xfId="15" applyFont="1" applyFill="1" applyBorder="1" applyAlignment="1">
      <alignment horizontal="justify" vertical="center" wrapText="1"/>
    </xf>
    <xf numFmtId="164" fontId="0" fillId="0" borderId="11" xfId="15" applyNumberFormat="1" applyFill="1" applyBorder="1" applyAlignment="1">
      <alignment horizontal="center" vertical="center"/>
    </xf>
    <xf numFmtId="164" fontId="0" fillId="0" borderId="16" xfId="15" applyNumberFormat="1" applyFont="1" applyBorder="1" applyAlignment="1">
      <alignment horizontal="center" vertical="center"/>
    </xf>
    <xf numFmtId="43" fontId="31" fillId="0" borderId="83" xfId="15" applyFont="1" applyFill="1" applyBorder="1" applyAlignment="1">
      <alignment horizontal="justify" vertical="center" wrapText="1"/>
    </xf>
    <xf numFmtId="164" fontId="0" fillId="0" borderId="83" xfId="15" applyNumberFormat="1" applyFont="1" applyBorder="1" applyAlignment="1">
      <alignment horizontal="center" vertical="center"/>
    </xf>
    <xf numFmtId="43" fontId="5" fillId="0" borderId="73" xfId="15" applyFont="1" applyFill="1" applyBorder="1" applyAlignment="1">
      <alignment horizontal="center" vertical="center"/>
    </xf>
    <xf numFmtId="164" fontId="5" fillId="0" borderId="73" xfId="15" applyNumberFormat="1" applyFont="1" applyFill="1" applyBorder="1" applyAlignment="1">
      <alignment horizontal="center" vertical="center"/>
    </xf>
    <xf numFmtId="164" fontId="5" fillId="0" borderId="74" xfId="15" applyNumberFormat="1" applyFont="1" applyFill="1" applyBorder="1" applyAlignment="1">
      <alignment horizontal="center" vertical="center"/>
    </xf>
    <xf numFmtId="164" fontId="0" fillId="0" borderId="6" xfId="15" applyNumberFormat="1" applyFont="1" applyBorder="1" applyAlignment="1">
      <alignment horizontal="center" vertical="center"/>
    </xf>
    <xf numFmtId="43" fontId="5" fillId="0" borderId="87" xfId="15" applyFont="1" applyFill="1" applyBorder="1" applyAlignment="1">
      <alignment horizontal="center" vertical="center"/>
    </xf>
    <xf numFmtId="164" fontId="5" fillId="0" borderId="87" xfId="15" applyNumberFormat="1" applyFont="1" applyFill="1" applyBorder="1" applyAlignment="1">
      <alignment horizontal="center" vertical="center"/>
    </xf>
    <xf numFmtId="43" fontId="0" fillId="0" borderId="6" xfId="15" applyFont="1" applyFill="1" applyBorder="1" applyAlignment="1">
      <alignment horizontal="justify" vertical="center" wrapText="1"/>
    </xf>
    <xf numFmtId="164" fontId="0" fillId="0" borderId="76" xfId="15" applyNumberFormat="1" applyFont="1" applyFill="1" applyBorder="1" applyAlignment="1">
      <alignment horizontal="center" vertical="center"/>
    </xf>
    <xf numFmtId="164" fontId="0" fillId="0" borderId="88" xfId="15" applyNumberFormat="1" applyFont="1" applyFill="1" applyBorder="1" applyAlignment="1">
      <alignment horizontal="center" vertical="center"/>
    </xf>
    <xf numFmtId="43" fontId="0" fillId="0" borderId="6" xfId="15" applyFont="1" applyFill="1" applyBorder="1" applyAlignment="1">
      <alignment horizontal="justify" vertical="center" wrapText="1"/>
    </xf>
    <xf numFmtId="164" fontId="0" fillId="0" borderId="6" xfId="15" applyNumberFormat="1" applyFont="1" applyFill="1" applyBorder="1" applyAlignment="1">
      <alignment horizontal="center" vertical="center"/>
    </xf>
    <xf numFmtId="164" fontId="0" fillId="0" borderId="79" xfId="15" applyNumberFormat="1" applyFont="1" applyFill="1" applyBorder="1" applyAlignment="1">
      <alignment horizontal="center" vertical="center"/>
    </xf>
    <xf numFmtId="43" fontId="5" fillId="0" borderId="73" xfId="15" applyFont="1" applyFill="1" applyBorder="1" applyAlignment="1">
      <alignment horizontal="center" vertical="center" wrapText="1"/>
    </xf>
    <xf numFmtId="43" fontId="31" fillId="0" borderId="6" xfId="15" applyFont="1" applyBorder="1" applyAlignment="1">
      <alignment horizontal="justify" vertical="center" wrapText="1"/>
    </xf>
    <xf numFmtId="43" fontId="5" fillId="0" borderId="87" xfId="15" applyFont="1" applyFill="1" applyBorder="1" applyAlignment="1">
      <alignment horizontal="center" vertical="center" wrapText="1"/>
    </xf>
    <xf numFmtId="43" fontId="0" fillId="0" borderId="76" xfId="15" applyFont="1" applyFill="1" applyBorder="1" applyAlignment="1">
      <alignment horizontal="justify" vertical="center" wrapText="1"/>
    </xf>
    <xf numFmtId="43" fontId="0" fillId="0" borderId="76" xfId="15" applyFont="1" applyFill="1" applyBorder="1" applyAlignment="1">
      <alignment horizontal="center" vertical="center"/>
    </xf>
    <xf numFmtId="43" fontId="31" fillId="0" borderId="89" xfId="15" applyFont="1" applyFill="1" applyBorder="1" applyAlignment="1">
      <alignment horizontal="justify" vertical="center" wrapText="1"/>
    </xf>
    <xf numFmtId="164" fontId="0" fillId="0" borderId="89" xfId="15" applyNumberFormat="1" applyFont="1" applyFill="1" applyBorder="1" applyAlignment="1">
      <alignment horizontal="center" vertical="center"/>
    </xf>
    <xf numFmtId="164" fontId="0" fillId="0" borderId="85" xfId="15" applyNumberFormat="1" applyFont="1" applyFill="1" applyBorder="1" applyAlignment="1">
      <alignment horizontal="center" vertical="center"/>
    </xf>
    <xf numFmtId="164" fontId="0" fillId="0" borderId="12" xfId="15" applyNumberFormat="1" applyFont="1" applyFill="1" applyBorder="1" applyAlignment="1">
      <alignment horizontal="center" vertical="center"/>
    </xf>
    <xf numFmtId="164" fontId="0" fillId="0" borderId="82" xfId="15" applyNumberFormat="1" applyFont="1" applyFill="1" applyBorder="1" applyAlignment="1">
      <alignment horizontal="center" vertical="center"/>
    </xf>
    <xf numFmtId="43" fontId="0" fillId="0" borderId="89" xfId="15" applyFont="1" applyFill="1" applyBorder="1" applyAlignment="1">
      <alignment horizontal="justify" vertical="center" wrapText="1"/>
    </xf>
    <xf numFmtId="164" fontId="0" fillId="0" borderId="89" xfId="15" applyNumberFormat="1" applyFont="1" applyFill="1" applyBorder="1" applyAlignment="1">
      <alignment horizontal="center" vertical="center"/>
    </xf>
    <xf numFmtId="164" fontId="0" fillId="0" borderId="90" xfId="15" applyNumberFormat="1" applyFont="1" applyFill="1" applyBorder="1" applyAlignment="1">
      <alignment horizontal="center" vertical="center"/>
    </xf>
    <xf numFmtId="43" fontId="0" fillId="0" borderId="0" xfId="15" applyAlignment="1">
      <alignment wrapText="1"/>
    </xf>
    <xf numFmtId="164" fontId="0" fillId="0" borderId="0" xfId="15" applyNumberFormat="1" applyAlignment="1">
      <alignment/>
    </xf>
    <xf numFmtId="164" fontId="0" fillId="0" borderId="88" xfId="15" applyNumberFormat="1" applyFont="1" applyFill="1" applyBorder="1" applyAlignment="1">
      <alignment horizontal="center" vertical="center"/>
    </xf>
    <xf numFmtId="43" fontId="0" fillId="0" borderId="6" xfId="15" applyFont="1" applyFill="1" applyBorder="1" applyAlignment="1">
      <alignment horizontal="center" vertical="center"/>
    </xf>
    <xf numFmtId="164" fontId="0" fillId="0" borderId="79" xfId="15" applyNumberFormat="1" applyFont="1" applyFill="1" applyBorder="1" applyAlignment="1">
      <alignment horizontal="center" vertical="center"/>
    </xf>
    <xf numFmtId="49" fontId="31" fillId="0" borderId="6" xfId="15" applyNumberFormat="1" applyFont="1" applyFill="1" applyBorder="1" applyAlignment="1">
      <alignment horizontal="justify" vertical="center" wrapText="1"/>
    </xf>
    <xf numFmtId="164" fontId="0" fillId="0" borderId="12" xfId="15" applyNumberFormat="1" applyFill="1" applyBorder="1" applyAlignment="1">
      <alignment horizontal="center" vertical="center"/>
    </xf>
    <xf numFmtId="49" fontId="31" fillId="0" borderId="16" xfId="15" applyNumberFormat="1" applyFont="1" applyFill="1" applyBorder="1" applyAlignment="1">
      <alignment horizontal="justify" vertical="center" wrapText="1"/>
    </xf>
    <xf numFmtId="43" fontId="32" fillId="0" borderId="0" xfId="15" applyFont="1" applyAlignment="1">
      <alignment/>
    </xf>
    <xf numFmtId="49" fontId="31" fillId="0" borderId="11" xfId="15" applyNumberFormat="1" applyFont="1" applyFill="1" applyBorder="1" applyAlignment="1">
      <alignment horizontal="justify" vertical="center" wrapText="1"/>
    </xf>
    <xf numFmtId="43" fontId="31" fillId="0" borderId="83" xfId="15" applyFont="1" applyBorder="1" applyAlignment="1">
      <alignment horizontal="justify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justify" vertical="center" wrapText="1"/>
    </xf>
    <xf numFmtId="49" fontId="5" fillId="0" borderId="12" xfId="0" applyNumberFormat="1" applyFont="1" applyFill="1" applyBorder="1" applyAlignment="1">
      <alignment horizontal="justify" vertical="center" wrapText="1"/>
    </xf>
    <xf numFmtId="164" fontId="1" fillId="0" borderId="16" xfId="15" applyNumberFormat="1" applyFont="1" applyFill="1" applyBorder="1" applyAlignment="1">
      <alignment horizontal="center" vertical="center"/>
    </xf>
    <xf numFmtId="164" fontId="1" fillId="0" borderId="12" xfId="15" applyNumberFormat="1" applyFont="1" applyFill="1" applyBorder="1" applyAlignment="1">
      <alignment horizontal="center" vertical="center"/>
    </xf>
    <xf numFmtId="49" fontId="5" fillId="0" borderId="51" xfId="15" applyNumberFormat="1" applyFont="1" applyFill="1" applyBorder="1" applyAlignment="1">
      <alignment horizontal="center" vertical="center"/>
    </xf>
    <xf numFmtId="49" fontId="5" fillId="0" borderId="47" xfId="15" applyNumberFormat="1" applyFont="1" applyFill="1" applyBorder="1" applyAlignment="1">
      <alignment horizontal="center" vertical="center"/>
    </xf>
    <xf numFmtId="49" fontId="5" fillId="0" borderId="48" xfId="15" applyNumberFormat="1" applyFont="1" applyFill="1" applyBorder="1" applyAlignment="1">
      <alignment horizontal="center" vertical="center"/>
    </xf>
    <xf numFmtId="43" fontId="3" fillId="0" borderId="72" xfId="15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9" fontId="24" fillId="0" borderId="80" xfId="0" applyNumberFormat="1" applyFont="1" applyFill="1" applyBorder="1" applyAlignment="1">
      <alignment horizontal="center" vertical="center"/>
    </xf>
    <xf numFmtId="49" fontId="24" fillId="0" borderId="81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72" xfId="0" applyNumberFormat="1" applyFont="1" applyFill="1" applyBorder="1" applyAlignment="1">
      <alignment horizontal="center" vertical="center"/>
    </xf>
    <xf numFmtId="49" fontId="24" fillId="0" borderId="7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left" vertical="center"/>
    </xf>
    <xf numFmtId="43" fontId="5" fillId="0" borderId="0" xfId="15" applyFont="1" applyFill="1" applyAlignment="1">
      <alignment horizontal="center" vertical="center" wrapText="1"/>
    </xf>
    <xf numFmtId="0" fontId="11" fillId="0" borderId="0" xfId="15" applyNumberFormat="1" applyFont="1" applyFill="1" applyBorder="1" applyAlignment="1" applyProtection="1">
      <alignment horizontal="left"/>
      <protection locked="0"/>
    </xf>
    <xf numFmtId="0" fontId="11" fillId="0" borderId="0" xfId="15" applyNumberFormat="1" applyFill="1" applyBorder="1" applyAlignment="1" applyProtection="1">
      <alignment horizontal="left"/>
      <protection locked="0"/>
    </xf>
    <xf numFmtId="49" fontId="19" fillId="6" borderId="91" xfId="15" applyNumberFormat="1" applyFont="1" applyFill="1" applyBorder="1" applyAlignment="1">
      <alignment horizontal="justify" vertical="center" wrapText="1"/>
    </xf>
    <xf numFmtId="49" fontId="19" fillId="6" borderId="92" xfId="15" applyNumberFormat="1" applyFont="1" applyFill="1" applyBorder="1" applyAlignment="1">
      <alignment horizontal="justify" vertical="center" wrapText="1"/>
    </xf>
    <xf numFmtId="43" fontId="3" fillId="0" borderId="0" xfId="15" applyFont="1" applyFill="1" applyBorder="1" applyAlignment="1">
      <alignment horizontal="center" vertical="center" wrapText="1"/>
    </xf>
    <xf numFmtId="43" fontId="3" fillId="0" borderId="0" xfId="15" applyFont="1" applyFill="1" applyBorder="1" applyAlignment="1">
      <alignment horizontal="center" vertical="center" wrapText="1"/>
    </xf>
    <xf numFmtId="43" fontId="3" fillId="0" borderId="0" xfId="15" applyFont="1" applyFill="1" applyBorder="1" applyAlignment="1">
      <alignment horizontal="center" vertical="center" wrapText="1"/>
    </xf>
    <xf numFmtId="43" fontId="3" fillId="0" borderId="0" xfId="15" applyFont="1" applyFill="1" applyBorder="1" applyAlignment="1">
      <alignment horizontal="center" vertical="center" wrapText="1"/>
    </xf>
    <xf numFmtId="43" fontId="3" fillId="0" borderId="0" xfId="15" applyFont="1" applyFill="1" applyBorder="1" applyAlignment="1">
      <alignment horizontal="center" vertical="center" wrapText="1"/>
    </xf>
    <xf numFmtId="43" fontId="5" fillId="0" borderId="93" xfId="15" applyFont="1" applyFill="1" applyBorder="1" applyAlignment="1">
      <alignment horizontal="center" vertical="center"/>
    </xf>
    <xf numFmtId="43" fontId="5" fillId="0" borderId="94" xfId="15" applyFont="1" applyFill="1" applyBorder="1" applyAlignment="1">
      <alignment horizontal="center" vertical="center"/>
    </xf>
    <xf numFmtId="43" fontId="5" fillId="0" borderId="95" xfId="15" applyFont="1" applyFill="1" applyBorder="1" applyAlignment="1">
      <alignment horizontal="center" vertical="center"/>
    </xf>
    <xf numFmtId="43" fontId="5" fillId="0" borderId="96" xfId="15" applyFont="1" applyFill="1" applyBorder="1" applyAlignment="1">
      <alignment horizontal="center" vertical="center"/>
    </xf>
    <xf numFmtId="43" fontId="17" fillId="4" borderId="97" xfId="15" applyFont="1" applyBorder="1" applyAlignment="1">
      <alignment horizontal="center" vertical="center" wrapText="1"/>
    </xf>
    <xf numFmtId="0" fontId="11" fillId="0" borderId="0" xfId="0" applyNumberFormat="1" applyFill="1" applyBorder="1" applyAlignment="1" applyProtection="1">
      <alignment horizontal="left"/>
      <protection locked="0"/>
    </xf>
    <xf numFmtId="43" fontId="3" fillId="0" borderId="73" xfId="15" applyFont="1" applyFill="1" applyBorder="1" applyAlignment="1">
      <alignment horizontal="center" vertical="center"/>
    </xf>
    <xf numFmtId="43" fontId="3" fillId="0" borderId="74" xfId="15" applyFont="1" applyFill="1" applyBorder="1" applyAlignment="1">
      <alignment horizontal="center" vertical="center"/>
    </xf>
    <xf numFmtId="49" fontId="5" fillId="0" borderId="75" xfId="15" applyNumberFormat="1" applyFont="1" applyFill="1" applyBorder="1" applyAlignment="1">
      <alignment horizontal="center" vertical="center"/>
    </xf>
    <xf numFmtId="43" fontId="3" fillId="0" borderId="98" xfId="15" applyFont="1" applyFill="1" applyBorder="1" applyAlignment="1">
      <alignment horizontal="center" vertical="center" wrapText="1"/>
    </xf>
    <xf numFmtId="43" fontId="3" fillId="0" borderId="99" xfId="15" applyFont="1" applyFill="1" applyBorder="1" applyAlignment="1">
      <alignment horizontal="center" vertical="center" wrapText="1"/>
    </xf>
    <xf numFmtId="43" fontId="3" fillId="0" borderId="100" xfId="15" applyFont="1" applyFill="1" applyBorder="1" applyAlignment="1">
      <alignment horizontal="center" vertical="center" wrapText="1"/>
    </xf>
    <xf numFmtId="49" fontId="5" fillId="0" borderId="98" xfId="15" applyNumberFormat="1" applyFont="1" applyFill="1" applyBorder="1" applyAlignment="1">
      <alignment horizontal="center" vertical="center"/>
    </xf>
    <xf numFmtId="49" fontId="5" fillId="0" borderId="101" xfId="15" applyNumberFormat="1" applyFont="1" applyFill="1" applyBorder="1" applyAlignment="1">
      <alignment horizontal="center" vertical="center"/>
    </xf>
    <xf numFmtId="49" fontId="5" fillId="0" borderId="102" xfId="15" applyNumberFormat="1" applyFont="1" applyFill="1" applyBorder="1" applyAlignment="1">
      <alignment horizontal="center" vertical="center"/>
    </xf>
    <xf numFmtId="49" fontId="5" fillId="0" borderId="51" xfId="15" applyNumberFormat="1" applyFont="1" applyBorder="1" applyAlignment="1">
      <alignment horizontal="center" vertical="center"/>
    </xf>
    <xf numFmtId="49" fontId="5" fillId="0" borderId="47" xfId="15" applyNumberFormat="1" applyFont="1" applyBorder="1" applyAlignment="1">
      <alignment horizontal="center" vertical="center"/>
    </xf>
    <xf numFmtId="49" fontId="5" fillId="0" borderId="48" xfId="15" applyNumberFormat="1" applyFont="1" applyBorder="1" applyAlignment="1">
      <alignment horizontal="center" vertical="center"/>
    </xf>
    <xf numFmtId="43" fontId="5" fillId="0" borderId="0" xfId="15" applyFont="1" applyFill="1" applyAlignment="1">
      <alignment horizontal="center" vertical="center" wrapText="1"/>
    </xf>
    <xf numFmtId="43" fontId="3" fillId="0" borderId="0" xfId="15" applyFont="1" applyAlignment="1">
      <alignment horizontal="center" wrapText="1"/>
    </xf>
    <xf numFmtId="43" fontId="33" fillId="0" borderId="51" xfId="15" applyFont="1" applyFill="1" applyBorder="1" applyAlignment="1">
      <alignment horizontal="center" vertical="center" wrapText="1"/>
    </xf>
    <xf numFmtId="43" fontId="33" fillId="0" borderId="48" xfId="15" applyFont="1" applyFill="1" applyBorder="1" applyAlignment="1">
      <alignment horizontal="center" vertical="center" wrapText="1"/>
    </xf>
    <xf numFmtId="43" fontId="30" fillId="0" borderId="76" xfId="15" applyFont="1" applyFill="1" applyBorder="1" applyAlignment="1">
      <alignment horizontal="center" vertical="center" wrapText="1"/>
    </xf>
    <xf numFmtId="43" fontId="30" fillId="0" borderId="83" xfId="15" applyFont="1" applyFill="1" applyBorder="1" applyAlignment="1">
      <alignment horizontal="center" vertical="center" wrapText="1"/>
    </xf>
    <xf numFmtId="43" fontId="30" fillId="0" borderId="77" xfId="15" applyFont="1" applyFill="1" applyBorder="1" applyAlignment="1">
      <alignment horizontal="center" vertical="center" wrapText="1"/>
    </xf>
    <xf numFmtId="43" fontId="5" fillId="0" borderId="0" xfId="15" applyFont="1" applyFill="1" applyBorder="1" applyAlignment="1">
      <alignment horizontal="right" vertical="center" wrapText="1"/>
    </xf>
    <xf numFmtId="43" fontId="5" fillId="0" borderId="0" xfId="15" applyFont="1" applyFill="1" applyBorder="1" applyAlignment="1">
      <alignment horizontal="right" vertical="center" wrapText="1"/>
    </xf>
    <xf numFmtId="43" fontId="3" fillId="2" borderId="103" xfId="15" applyFont="1" applyFill="1" applyBorder="1" applyAlignment="1">
      <alignment horizontal="center" vertical="center" wrapText="1"/>
    </xf>
    <xf numFmtId="43" fontId="3" fillId="2" borderId="10" xfId="15" applyFont="1" applyFill="1" applyBorder="1" applyAlignment="1">
      <alignment horizontal="center" vertical="center" wrapText="1"/>
    </xf>
    <xf numFmtId="43" fontId="3" fillId="2" borderId="104" xfId="15" applyFont="1" applyFill="1" applyBorder="1" applyAlignment="1">
      <alignment horizontal="center" vertical="center" wrapText="1"/>
    </xf>
    <xf numFmtId="43" fontId="0" fillId="0" borderId="105" xfId="15" applyBorder="1" applyAlignment="1">
      <alignment vertical="center"/>
    </xf>
    <xf numFmtId="43" fontId="0" fillId="0" borderId="11" xfId="15" applyBorder="1" applyAlignment="1">
      <alignment vertical="center"/>
    </xf>
    <xf numFmtId="43" fontId="0" fillId="0" borderId="31" xfId="15" applyBorder="1" applyAlignment="1">
      <alignment vertical="center"/>
    </xf>
    <xf numFmtId="43" fontId="0" fillId="0" borderId="106" xfId="15" applyBorder="1" applyAlignment="1">
      <alignment vertical="center"/>
    </xf>
    <xf numFmtId="43" fontId="0" fillId="0" borderId="13" xfId="15" applyBorder="1" applyAlignment="1">
      <alignment vertical="center"/>
    </xf>
    <xf numFmtId="43" fontId="0" fillId="0" borderId="107" xfId="15" applyBorder="1" applyAlignment="1">
      <alignment vertical="center"/>
    </xf>
    <xf numFmtId="43" fontId="3" fillId="2" borderId="14" xfId="15" applyFont="1" applyFill="1" applyBorder="1" applyAlignment="1">
      <alignment horizontal="center" vertical="center" wrapText="1"/>
    </xf>
    <xf numFmtId="43" fontId="3" fillId="2" borderId="35" xfId="15" applyFont="1" applyFill="1" applyBorder="1" applyAlignment="1">
      <alignment horizontal="center" vertical="center" wrapText="1"/>
    </xf>
    <xf numFmtId="43" fontId="3" fillId="2" borderId="37" xfId="15" applyFont="1" applyFill="1" applyBorder="1" applyAlignment="1">
      <alignment horizontal="center" vertical="center" wrapText="1"/>
    </xf>
    <xf numFmtId="43" fontId="3" fillId="2" borderId="39" xfId="15" applyFont="1" applyFill="1" applyBorder="1" applyAlignment="1">
      <alignment horizontal="center" vertical="center" wrapText="1"/>
    </xf>
    <xf numFmtId="43" fontId="0" fillId="0" borderId="9" xfId="15" applyBorder="1" applyAlignment="1">
      <alignment horizontal="center" vertical="center"/>
    </xf>
    <xf numFmtId="43" fontId="0" fillId="0" borderId="12" xfId="15" applyBorder="1" applyAlignment="1">
      <alignment horizontal="center" vertical="center"/>
    </xf>
    <xf numFmtId="43" fontId="0" fillId="0" borderId="6" xfId="15" applyBorder="1" applyAlignment="1">
      <alignment horizontal="center" vertical="center"/>
    </xf>
    <xf numFmtId="43" fontId="0" fillId="0" borderId="16" xfId="15" applyBorder="1" applyAlignment="1">
      <alignment horizontal="center" vertical="center"/>
    </xf>
    <xf numFmtId="43" fontId="0" fillId="0" borderId="33" xfId="15" applyBorder="1" applyAlignment="1">
      <alignment vertical="center"/>
    </xf>
    <xf numFmtId="43" fontId="0" fillId="0" borderId="36" xfId="15" applyBorder="1" applyAlignment="1">
      <alignment vertical="center"/>
    </xf>
    <xf numFmtId="43" fontId="0" fillId="0" borderId="38" xfId="15" applyBorder="1" applyAlignment="1">
      <alignment vertical="center"/>
    </xf>
    <xf numFmtId="43" fontId="0" fillId="0" borderId="40" xfId="15" applyBorder="1" applyAlignment="1">
      <alignment vertical="center"/>
    </xf>
    <xf numFmtId="43" fontId="3" fillId="2" borderId="108" xfId="15" applyFont="1" applyFill="1" applyBorder="1" applyAlignment="1">
      <alignment horizontal="center" vertical="center" wrapText="1"/>
    </xf>
    <xf numFmtId="43" fontId="0" fillId="0" borderId="7" xfId="15" applyBorder="1" applyAlignment="1">
      <alignment horizontal="center" vertical="center"/>
    </xf>
    <xf numFmtId="43" fontId="0" fillId="0" borderId="33" xfId="15" applyBorder="1" applyAlignment="1">
      <alignment horizontal="center" vertical="center"/>
    </xf>
    <xf numFmtId="43" fontId="0" fillId="0" borderId="109" xfId="15" applyBorder="1" applyAlignment="1">
      <alignment horizontal="center" vertical="center"/>
    </xf>
    <xf numFmtId="43" fontId="0" fillId="0" borderId="38" xfId="15" applyBorder="1" applyAlignment="1">
      <alignment horizontal="center" vertical="center"/>
    </xf>
    <xf numFmtId="43" fontId="0" fillId="0" borderId="40" xfId="15" applyBorder="1" applyAlignment="1">
      <alignment horizontal="center" vertical="center"/>
    </xf>
    <xf numFmtId="43" fontId="0" fillId="0" borderId="109" xfId="15" applyBorder="1" applyAlignment="1">
      <alignment vertical="center"/>
    </xf>
    <xf numFmtId="43" fontId="3" fillId="2" borderId="110" xfId="15" applyFont="1" applyFill="1" applyBorder="1" applyAlignment="1">
      <alignment horizontal="center" vertical="center" wrapText="1"/>
    </xf>
    <xf numFmtId="43" fontId="3" fillId="2" borderId="111" xfId="15" applyFont="1" applyFill="1" applyBorder="1" applyAlignment="1">
      <alignment horizontal="center" vertical="center" wrapText="1"/>
    </xf>
    <xf numFmtId="43" fontId="0" fillId="0" borderId="8" xfId="15" applyBorder="1" applyAlignment="1">
      <alignment vertical="center"/>
    </xf>
    <xf numFmtId="43" fontId="0" fillId="0" borderId="112" xfId="15" applyBorder="1" applyAlignment="1">
      <alignment vertical="center"/>
    </xf>
    <xf numFmtId="43" fontId="0" fillId="0" borderId="113" xfId="15" applyBorder="1" applyAlignment="1">
      <alignment vertical="center"/>
    </xf>
    <xf numFmtId="43" fontId="0" fillId="0" borderId="114" xfId="15" applyBorder="1" applyAlignment="1">
      <alignment vertical="center"/>
    </xf>
    <xf numFmtId="43" fontId="0" fillId="0" borderId="12" xfId="15" applyBorder="1" applyAlignment="1">
      <alignment vertical="center"/>
    </xf>
    <xf numFmtId="43" fontId="0" fillId="0" borderId="7" xfId="15" applyBorder="1" applyAlignment="1">
      <alignment vertical="center"/>
    </xf>
    <xf numFmtId="43" fontId="0" fillId="0" borderId="36" xfId="15" applyBorder="1" applyAlignment="1">
      <alignment horizontal="center" vertical="center"/>
    </xf>
    <xf numFmtId="43" fontId="6" fillId="0" borderId="36" xfId="15" applyFont="1" applyBorder="1" applyAlignment="1">
      <alignment horizontal="center" vertical="center"/>
    </xf>
    <xf numFmtId="43" fontId="6" fillId="0" borderId="109" xfId="15" applyFont="1" applyBorder="1" applyAlignment="1">
      <alignment horizontal="center" vertical="center"/>
    </xf>
    <xf numFmtId="43" fontId="6" fillId="0" borderId="33" xfId="15" applyFont="1" applyBorder="1" applyAlignment="1">
      <alignment horizontal="center" vertical="center"/>
    </xf>
    <xf numFmtId="43" fontId="3" fillId="2" borderId="41" xfId="15" applyFont="1" applyFill="1" applyBorder="1" applyAlignment="1">
      <alignment horizontal="center" vertical="center" wrapText="1"/>
    </xf>
    <xf numFmtId="43" fontId="0" fillId="0" borderId="24" xfId="15" applyBorder="1" applyAlignment="1">
      <alignment horizontal="center" vertical="center"/>
    </xf>
    <xf numFmtId="43" fontId="0" fillId="0" borderId="42" xfId="15" applyBorder="1" applyAlignment="1">
      <alignment horizontal="center" vertical="center"/>
    </xf>
    <xf numFmtId="43" fontId="0" fillId="0" borderId="13" xfId="15" applyBorder="1" applyAlignment="1">
      <alignment horizontal="justify" vertical="center"/>
    </xf>
    <xf numFmtId="43" fontId="0" fillId="0" borderId="11" xfId="15" applyBorder="1" applyAlignment="1">
      <alignment horizontal="center" vertical="center"/>
    </xf>
    <xf numFmtId="43" fontId="0" fillId="0" borderId="13" xfId="15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3" fontId="7" fillId="0" borderId="0" xfId="15" applyFont="1" applyBorder="1" applyAlignment="1">
      <alignment horizontal="center" vertical="center"/>
    </xf>
    <xf numFmtId="43" fontId="7" fillId="0" borderId="0" xfId="15" applyFont="1" applyBorder="1" applyAlignment="1">
      <alignment horizontal="center" vertical="center"/>
    </xf>
    <xf numFmtId="43" fontId="7" fillId="0" borderId="0" xfId="15" applyFont="1" applyBorder="1" applyAlignment="1">
      <alignment horizontal="center" vertical="center"/>
    </xf>
    <xf numFmtId="43" fontId="3" fillId="2" borderId="115" xfId="15" applyFont="1" applyFill="1" applyBorder="1" applyAlignment="1">
      <alignment horizontal="center" vertical="center" wrapText="1"/>
    </xf>
    <xf numFmtId="43" fontId="0" fillId="0" borderId="116" xfId="15" applyBorder="1" applyAlignment="1">
      <alignment horizontal="center" vertical="center"/>
    </xf>
    <xf numFmtId="43" fontId="0" fillId="0" borderId="45" xfId="15" applyBorder="1" applyAlignment="1">
      <alignment vertical="center"/>
    </xf>
    <xf numFmtId="43" fontId="5" fillId="0" borderId="0" xfId="15" applyFont="1" applyAlignment="1">
      <alignment horizontal="center" wrapText="1"/>
    </xf>
    <xf numFmtId="43" fontId="8" fillId="0" borderId="0" xfId="15" applyFont="1" applyAlignment="1">
      <alignment horizontal="center" vertical="center" wrapText="1"/>
    </xf>
    <xf numFmtId="43" fontId="3" fillId="0" borderId="46" xfId="15" applyFont="1" applyBorder="1" applyAlignment="1">
      <alignment horizontal="justify" vertical="center" wrapText="1"/>
    </xf>
    <xf numFmtId="43" fontId="9" fillId="0" borderId="12" xfId="15" applyFont="1" applyBorder="1" applyAlignment="1">
      <alignment horizontal="center" vertical="center" wrapText="1"/>
    </xf>
    <xf numFmtId="43" fontId="4" fillId="0" borderId="43" xfId="15" applyFont="1" applyBorder="1" applyAlignment="1">
      <alignment horizontal="center"/>
    </xf>
    <xf numFmtId="43" fontId="4" fillId="0" borderId="117" xfId="15" applyFont="1" applyBorder="1" applyAlignment="1">
      <alignment horizontal="center"/>
    </xf>
    <xf numFmtId="43" fontId="9" fillId="0" borderId="118" xfId="15" applyFont="1" applyBorder="1" applyAlignment="1">
      <alignment horizontal="center" vertical="center" wrapText="1"/>
    </xf>
    <xf numFmtId="43" fontId="9" fillId="0" borderId="119" xfId="15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187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48825" y="187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648825" y="187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48825" y="187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648825" y="187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648825" y="187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648825" y="187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648825" y="187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60" workbookViewId="0" topLeftCell="A22">
      <selection activeCell="E6" sqref="E6"/>
    </sheetView>
  </sheetViews>
  <sheetFormatPr defaultColWidth="9.140625" defaultRowHeight="19.5" customHeight="1"/>
  <cols>
    <col min="1" max="1" width="5.28125" style="130" customWidth="1"/>
    <col min="2" max="2" width="6.28125" style="130" customWidth="1"/>
    <col min="3" max="3" width="7.7109375" style="130" customWidth="1"/>
    <col min="4" max="4" width="45.00390625" style="130" customWidth="1"/>
    <col min="5" max="6" width="14.00390625" style="130" customWidth="1"/>
    <col min="7" max="7" width="32.7109375" style="130" customWidth="1"/>
    <col min="8" max="8" width="14.140625" style="130" customWidth="1"/>
    <col min="9" max="16384" width="9.140625" style="130" customWidth="1"/>
  </cols>
  <sheetData>
    <row r="1" spans="1:6" ht="19.5" customHeight="1">
      <c r="A1" s="352" t="s">
        <v>192</v>
      </c>
      <c r="B1" s="352"/>
      <c r="C1" s="352"/>
      <c r="D1" s="352"/>
      <c r="E1" s="352"/>
      <c r="F1" s="353"/>
    </row>
    <row r="2" spans="1:6" ht="19.5" customHeight="1" thickBot="1">
      <c r="A2" s="354" t="s">
        <v>323</v>
      </c>
      <c r="B2" s="355"/>
      <c r="C2" s="355"/>
      <c r="D2" s="355"/>
      <c r="E2" s="355"/>
      <c r="F2" s="356"/>
    </row>
    <row r="3" spans="1:6" ht="19.5" customHeight="1" thickBot="1" thickTop="1">
      <c r="A3" s="357" t="s">
        <v>193</v>
      </c>
      <c r="B3" s="358"/>
      <c r="C3" s="358"/>
      <c r="D3" s="358"/>
      <c r="E3" s="359"/>
      <c r="F3" s="360"/>
    </row>
    <row r="4" spans="1:6" ht="19.5" customHeight="1" thickTop="1">
      <c r="A4" s="131" t="s">
        <v>4</v>
      </c>
      <c r="B4" s="132" t="s">
        <v>5</v>
      </c>
      <c r="C4" s="136" t="s">
        <v>194</v>
      </c>
      <c r="D4" s="132" t="s">
        <v>195</v>
      </c>
      <c r="E4" s="132" t="s">
        <v>196</v>
      </c>
      <c r="F4" s="137" t="s">
        <v>197</v>
      </c>
    </row>
    <row r="5" spans="1:8" ht="19.5" customHeight="1">
      <c r="A5" s="138" t="s">
        <v>136</v>
      </c>
      <c r="B5" s="139"/>
      <c r="C5" s="140"/>
      <c r="D5" s="141" t="s">
        <v>137</v>
      </c>
      <c r="E5" s="142">
        <f>E6</f>
        <v>0</v>
      </c>
      <c r="F5" s="173">
        <f>F6</f>
        <v>400</v>
      </c>
      <c r="G5" s="362"/>
      <c r="H5" s="362"/>
    </row>
    <row r="6" spans="1:8" ht="19.5" customHeight="1">
      <c r="A6" s="143"/>
      <c r="B6" s="144" t="s">
        <v>138</v>
      </c>
      <c r="C6" s="145"/>
      <c r="D6" s="146" t="s">
        <v>139</v>
      </c>
      <c r="E6" s="147">
        <f>E7</f>
        <v>0</v>
      </c>
      <c r="F6" s="174">
        <f>F7</f>
        <v>400</v>
      </c>
      <c r="G6" s="362"/>
      <c r="H6" s="362"/>
    </row>
    <row r="7" spans="1:8" ht="45" customHeight="1">
      <c r="A7" s="143"/>
      <c r="B7" s="149"/>
      <c r="C7" s="149" t="s">
        <v>140</v>
      </c>
      <c r="D7" s="150" t="s">
        <v>141</v>
      </c>
      <c r="E7" s="151">
        <v>0</v>
      </c>
      <c r="F7" s="175">
        <v>400</v>
      </c>
      <c r="G7" s="362"/>
      <c r="H7" s="362"/>
    </row>
    <row r="8" spans="1:8" ht="19.5" customHeight="1">
      <c r="A8" s="138" t="s">
        <v>20</v>
      </c>
      <c r="B8" s="139"/>
      <c r="C8" s="140"/>
      <c r="D8" s="141" t="s">
        <v>142</v>
      </c>
      <c r="E8" s="142">
        <f>E9</f>
        <v>0</v>
      </c>
      <c r="F8" s="173">
        <f>F9</f>
        <v>12000</v>
      </c>
      <c r="G8" s="362"/>
      <c r="H8" s="362"/>
    </row>
    <row r="9" spans="1:8" ht="19.5" customHeight="1">
      <c r="A9" s="143"/>
      <c r="B9" s="144" t="s">
        <v>21</v>
      </c>
      <c r="C9" s="145"/>
      <c r="D9" s="146" t="s">
        <v>143</v>
      </c>
      <c r="E9" s="147">
        <f>E10</f>
        <v>0</v>
      </c>
      <c r="F9" s="174">
        <f>F10</f>
        <v>12000</v>
      </c>
      <c r="G9" s="362"/>
      <c r="H9" s="362"/>
    </row>
    <row r="10" spans="1:8" ht="40.5" customHeight="1">
      <c r="A10" s="143"/>
      <c r="B10" s="149"/>
      <c r="C10" s="149" t="s">
        <v>144</v>
      </c>
      <c r="D10" s="150" t="s">
        <v>145</v>
      </c>
      <c r="E10" s="151">
        <v>0</v>
      </c>
      <c r="F10" s="175">
        <v>12000</v>
      </c>
      <c r="G10" s="362"/>
      <c r="H10" s="362"/>
    </row>
    <row r="11" spans="1:8" ht="19.5" customHeight="1">
      <c r="A11" s="138" t="s">
        <v>146</v>
      </c>
      <c r="B11" s="139"/>
      <c r="C11" s="140"/>
      <c r="D11" s="141" t="s">
        <v>147</v>
      </c>
      <c r="E11" s="142">
        <f>E12</f>
        <v>0</v>
      </c>
      <c r="F11" s="173">
        <f>F12</f>
        <v>300</v>
      </c>
      <c r="G11" s="362"/>
      <c r="H11" s="362"/>
    </row>
    <row r="12" spans="1:8" ht="19.5" customHeight="1">
      <c r="A12" s="143"/>
      <c r="B12" s="144" t="s">
        <v>148</v>
      </c>
      <c r="C12" s="145"/>
      <c r="D12" s="146" t="s">
        <v>149</v>
      </c>
      <c r="E12" s="147">
        <f>E13</f>
        <v>0</v>
      </c>
      <c r="F12" s="174">
        <f>F13</f>
        <v>300</v>
      </c>
      <c r="G12" s="362"/>
      <c r="H12" s="362"/>
    </row>
    <row r="13" spans="1:8" ht="19.5" customHeight="1">
      <c r="A13" s="143"/>
      <c r="B13" s="149"/>
      <c r="C13" s="149" t="s">
        <v>150</v>
      </c>
      <c r="D13" s="150" t="s">
        <v>151</v>
      </c>
      <c r="E13" s="151">
        <v>0</v>
      </c>
      <c r="F13" s="175">
        <v>300</v>
      </c>
      <c r="G13" s="362"/>
      <c r="H13" s="362"/>
    </row>
    <row r="14" spans="1:8" ht="19.5" customHeight="1">
      <c r="A14" s="138" t="s">
        <v>152</v>
      </c>
      <c r="B14" s="139"/>
      <c r="C14" s="140"/>
      <c r="D14" s="141" t="s">
        <v>153</v>
      </c>
      <c r="E14" s="142">
        <f>E15+E18</f>
        <v>0</v>
      </c>
      <c r="F14" s="173">
        <f>F15+F18</f>
        <v>7710</v>
      </c>
      <c r="G14" s="362"/>
      <c r="H14" s="362"/>
    </row>
    <row r="15" spans="1:8" ht="19.5" customHeight="1">
      <c r="A15" s="143"/>
      <c r="B15" s="144" t="s">
        <v>154</v>
      </c>
      <c r="C15" s="145"/>
      <c r="D15" s="146" t="s">
        <v>155</v>
      </c>
      <c r="E15" s="147">
        <f>SUM(E16:E17)</f>
        <v>0</v>
      </c>
      <c r="F15" s="174">
        <f>SUM(F16:F17)</f>
        <v>4522</v>
      </c>
      <c r="G15" s="362"/>
      <c r="H15" s="362"/>
    </row>
    <row r="16" spans="1:8" ht="19.5" customHeight="1">
      <c r="A16" s="143"/>
      <c r="B16" s="149"/>
      <c r="C16" s="149" t="s">
        <v>150</v>
      </c>
      <c r="D16" s="150" t="s">
        <v>151</v>
      </c>
      <c r="E16" s="151">
        <v>0</v>
      </c>
      <c r="F16" s="175">
        <v>22</v>
      </c>
      <c r="G16" s="362"/>
      <c r="H16" s="362"/>
    </row>
    <row r="17" spans="1:8" ht="19.5" customHeight="1">
      <c r="A17" s="143"/>
      <c r="B17" s="149"/>
      <c r="C17" s="149" t="s">
        <v>156</v>
      </c>
      <c r="D17" s="150" t="s">
        <v>157</v>
      </c>
      <c r="E17" s="151">
        <v>0</v>
      </c>
      <c r="F17" s="175">
        <v>4500</v>
      </c>
      <c r="G17" s="362"/>
      <c r="H17" s="362"/>
    </row>
    <row r="18" spans="1:8" ht="19.5" customHeight="1">
      <c r="A18" s="143"/>
      <c r="B18" s="144" t="s">
        <v>158</v>
      </c>
      <c r="C18" s="145"/>
      <c r="D18" s="146" t="s">
        <v>139</v>
      </c>
      <c r="E18" s="147">
        <f>E19</f>
        <v>0</v>
      </c>
      <c r="F18" s="174">
        <f>F19</f>
        <v>3188</v>
      </c>
      <c r="G18" s="362"/>
      <c r="H18" s="362"/>
    </row>
    <row r="19" spans="1:8" ht="19.5" customHeight="1">
      <c r="A19" s="143"/>
      <c r="B19" s="149"/>
      <c r="C19" s="149" t="s">
        <v>159</v>
      </c>
      <c r="D19" s="150" t="s">
        <v>160</v>
      </c>
      <c r="E19" s="151">
        <v>0</v>
      </c>
      <c r="F19" s="175">
        <v>3188</v>
      </c>
      <c r="G19" s="362"/>
      <c r="H19" s="362"/>
    </row>
    <row r="20" spans="1:8" ht="37.5" customHeight="1">
      <c r="A20" s="138" t="s">
        <v>161</v>
      </c>
      <c r="B20" s="139"/>
      <c r="C20" s="140"/>
      <c r="D20" s="141" t="s">
        <v>162</v>
      </c>
      <c r="E20" s="142">
        <f>E21</f>
        <v>0</v>
      </c>
      <c r="F20" s="173">
        <f>F21</f>
        <v>12053</v>
      </c>
      <c r="G20" s="362"/>
      <c r="H20" s="362"/>
    </row>
    <row r="21" spans="1:8" ht="19.5" customHeight="1">
      <c r="A21" s="143"/>
      <c r="B21" s="144" t="s">
        <v>163</v>
      </c>
      <c r="C21" s="145"/>
      <c r="D21" s="146" t="s">
        <v>164</v>
      </c>
      <c r="E21" s="147">
        <f>E22</f>
        <v>0</v>
      </c>
      <c r="F21" s="174">
        <f>F22</f>
        <v>12053</v>
      </c>
      <c r="G21" s="362"/>
      <c r="H21" s="362"/>
    </row>
    <row r="22" spans="1:8" ht="39.75" customHeight="1">
      <c r="A22" s="143"/>
      <c r="B22" s="149"/>
      <c r="C22" s="149" t="s">
        <v>165</v>
      </c>
      <c r="D22" s="150" t="s">
        <v>166</v>
      </c>
      <c r="E22" s="151">
        <v>0</v>
      </c>
      <c r="F22" s="175">
        <v>12053</v>
      </c>
      <c r="G22" s="362"/>
      <c r="H22" s="362"/>
    </row>
    <row r="23" spans="1:8" ht="51" customHeight="1">
      <c r="A23" s="138" t="s">
        <v>167</v>
      </c>
      <c r="B23" s="139"/>
      <c r="C23" s="140"/>
      <c r="D23" s="141" t="s">
        <v>168</v>
      </c>
      <c r="E23" s="142">
        <f>E26+E24</f>
        <v>0</v>
      </c>
      <c r="F23" s="173">
        <f>F26+F24</f>
        <v>3900</v>
      </c>
      <c r="G23" s="362"/>
      <c r="H23" s="362"/>
    </row>
    <row r="24" spans="1:8" ht="42" customHeight="1">
      <c r="A24" s="143"/>
      <c r="B24" s="144" t="s">
        <v>169</v>
      </c>
      <c r="C24" s="145"/>
      <c r="D24" s="146" t="s">
        <v>170</v>
      </c>
      <c r="E24" s="147">
        <f>E25</f>
        <v>0</v>
      </c>
      <c r="F24" s="174">
        <f>F25</f>
        <v>3000</v>
      </c>
      <c r="G24" s="362"/>
      <c r="H24" s="362"/>
    </row>
    <row r="25" spans="1:8" ht="19.5" customHeight="1">
      <c r="A25" s="143"/>
      <c r="B25" s="149"/>
      <c r="C25" s="149" t="s">
        <v>171</v>
      </c>
      <c r="D25" s="150" t="s">
        <v>172</v>
      </c>
      <c r="E25" s="151">
        <v>0</v>
      </c>
      <c r="F25" s="175">
        <v>3000</v>
      </c>
      <c r="G25" s="362"/>
      <c r="H25" s="362"/>
    </row>
    <row r="26" spans="1:8" ht="34.5" customHeight="1">
      <c r="A26" s="143"/>
      <c r="B26" s="144" t="s">
        <v>173</v>
      </c>
      <c r="C26" s="145"/>
      <c r="D26" s="146" t="s">
        <v>174</v>
      </c>
      <c r="E26" s="147">
        <f>E27</f>
        <v>0</v>
      </c>
      <c r="F26" s="174">
        <f>F27</f>
        <v>900</v>
      </c>
      <c r="G26" s="362"/>
      <c r="H26" s="362"/>
    </row>
    <row r="27" spans="1:8" ht="19.5" customHeight="1">
      <c r="A27" s="143"/>
      <c r="B27" s="149"/>
      <c r="C27" s="149" t="s">
        <v>175</v>
      </c>
      <c r="D27" s="150" t="s">
        <v>176</v>
      </c>
      <c r="E27" s="151">
        <v>0</v>
      </c>
      <c r="F27" s="175">
        <v>900</v>
      </c>
      <c r="G27" s="362"/>
      <c r="H27" s="362"/>
    </row>
    <row r="28" spans="1:8" ht="19.5" customHeight="1">
      <c r="A28" s="138" t="s">
        <v>177</v>
      </c>
      <c r="B28" s="139"/>
      <c r="C28" s="140"/>
      <c r="D28" s="141" t="s">
        <v>178</v>
      </c>
      <c r="E28" s="142">
        <f>E29</f>
        <v>0</v>
      </c>
      <c r="F28" s="173">
        <f>F29</f>
        <v>15000</v>
      </c>
      <c r="G28" s="362"/>
      <c r="H28" s="362"/>
    </row>
    <row r="29" spans="1:8" ht="19.5" customHeight="1">
      <c r="A29" s="143"/>
      <c r="B29" s="144" t="s">
        <v>179</v>
      </c>
      <c r="C29" s="145"/>
      <c r="D29" s="146" t="s">
        <v>139</v>
      </c>
      <c r="E29" s="147">
        <f>E30</f>
        <v>0</v>
      </c>
      <c r="F29" s="174">
        <f>F30</f>
        <v>15000</v>
      </c>
      <c r="G29" s="362"/>
      <c r="H29" s="362"/>
    </row>
    <row r="30" spans="1:8" ht="42" customHeight="1">
      <c r="A30" s="143"/>
      <c r="B30" s="149"/>
      <c r="C30" s="149" t="s">
        <v>180</v>
      </c>
      <c r="D30" s="150" t="s">
        <v>181</v>
      </c>
      <c r="E30" s="151">
        <v>0</v>
      </c>
      <c r="F30" s="175">
        <v>15000</v>
      </c>
      <c r="G30" s="362"/>
      <c r="H30" s="362"/>
    </row>
    <row r="31" spans="1:8" ht="27" customHeight="1">
      <c r="A31" s="138" t="s">
        <v>52</v>
      </c>
      <c r="B31" s="139"/>
      <c r="C31" s="140"/>
      <c r="D31" s="141" t="s">
        <v>182</v>
      </c>
      <c r="E31" s="142">
        <f>E32</f>
        <v>0</v>
      </c>
      <c r="F31" s="173">
        <f>F32</f>
        <v>20000</v>
      </c>
      <c r="G31" s="362"/>
      <c r="H31" s="362"/>
    </row>
    <row r="32" spans="1:8" ht="30.75" customHeight="1">
      <c r="A32" s="143"/>
      <c r="B32" s="144" t="s">
        <v>183</v>
      </c>
      <c r="C32" s="145"/>
      <c r="D32" s="146" t="s">
        <v>184</v>
      </c>
      <c r="E32" s="147">
        <f>E33</f>
        <v>0</v>
      </c>
      <c r="F32" s="174">
        <f>F33</f>
        <v>20000</v>
      </c>
      <c r="G32" s="362"/>
      <c r="H32" s="362"/>
    </row>
    <row r="33" spans="1:8" ht="19.5" customHeight="1">
      <c r="A33" s="143"/>
      <c r="B33" s="149"/>
      <c r="C33" s="149" t="s">
        <v>185</v>
      </c>
      <c r="D33" s="150" t="s">
        <v>186</v>
      </c>
      <c r="E33" s="151">
        <v>0</v>
      </c>
      <c r="F33" s="175">
        <v>20000</v>
      </c>
      <c r="G33" s="362"/>
      <c r="H33" s="362"/>
    </row>
    <row r="34" spans="1:8" ht="19.5" customHeight="1">
      <c r="A34" s="138" t="s">
        <v>16</v>
      </c>
      <c r="B34" s="139"/>
      <c r="C34" s="140"/>
      <c r="D34" s="141" t="s">
        <v>187</v>
      </c>
      <c r="E34" s="142">
        <f>E35+E37</f>
        <v>-666000</v>
      </c>
      <c r="F34" s="173">
        <f>F35+F37</f>
        <v>666000</v>
      </c>
      <c r="G34" s="362"/>
      <c r="H34" s="362"/>
    </row>
    <row r="35" spans="1:8" ht="19.5" customHeight="1">
      <c r="A35" s="143"/>
      <c r="B35" s="144" t="s">
        <v>188</v>
      </c>
      <c r="C35" s="145"/>
      <c r="D35" s="146" t="s">
        <v>189</v>
      </c>
      <c r="E35" s="147">
        <f>E36</f>
        <v>0</v>
      </c>
      <c r="F35" s="174">
        <f>F36</f>
        <v>666000</v>
      </c>
      <c r="G35" s="362"/>
      <c r="H35" s="362"/>
    </row>
    <row r="36" spans="1:8" ht="49.5" customHeight="1">
      <c r="A36" s="143"/>
      <c r="B36" s="149"/>
      <c r="C36" s="149" t="s">
        <v>190</v>
      </c>
      <c r="D36" s="150" t="s">
        <v>191</v>
      </c>
      <c r="E36" s="151">
        <v>0</v>
      </c>
      <c r="F36" s="175">
        <v>666000</v>
      </c>
      <c r="G36" s="362"/>
      <c r="H36" s="362"/>
    </row>
    <row r="37" spans="1:8" ht="19.5" customHeight="1">
      <c r="A37" s="143"/>
      <c r="B37" s="144" t="s">
        <v>17</v>
      </c>
      <c r="C37" s="145"/>
      <c r="D37" s="146" t="s">
        <v>139</v>
      </c>
      <c r="E37" s="147">
        <f>E38</f>
        <v>-666000</v>
      </c>
      <c r="F37" s="174">
        <f>F38</f>
        <v>0</v>
      </c>
      <c r="G37" s="362"/>
      <c r="H37" s="362"/>
    </row>
    <row r="38" spans="1:8" ht="49.5" customHeight="1" thickBot="1">
      <c r="A38" s="153"/>
      <c r="B38" s="154"/>
      <c r="C38" s="154" t="s">
        <v>190</v>
      </c>
      <c r="D38" s="155" t="s">
        <v>191</v>
      </c>
      <c r="E38" s="156">
        <v>-666000</v>
      </c>
      <c r="F38" s="176">
        <v>0</v>
      </c>
      <c r="G38" s="362"/>
      <c r="H38" s="362"/>
    </row>
    <row r="39" ht="19.5" customHeight="1" thickBot="1" thickTop="1"/>
    <row r="40" spans="1:8" ht="19.5" customHeight="1" thickBot="1" thickTop="1">
      <c r="A40" s="158"/>
      <c r="B40" s="361" t="s">
        <v>110</v>
      </c>
      <c r="C40" s="361"/>
      <c r="D40" s="159">
        <f>E40+F40</f>
        <v>71363</v>
      </c>
      <c r="E40" s="161">
        <f>E5+E8+E11+E14+E20+E23+E28+E31+E34</f>
        <v>-666000</v>
      </c>
      <c r="F40" s="161">
        <f>F5+F8+F11+F14+F20+F23+F28+F31+F34</f>
        <v>737363</v>
      </c>
      <c r="G40" s="162"/>
      <c r="H40" s="162"/>
    </row>
    <row r="41" spans="1:8" ht="19.5" customHeight="1" thickTop="1">
      <c r="A41" s="348"/>
      <c r="B41" s="349"/>
      <c r="C41" s="349"/>
      <c r="D41" s="349"/>
      <c r="E41" s="349"/>
      <c r="F41" s="349"/>
      <c r="G41" s="349"/>
      <c r="H41" s="349"/>
    </row>
    <row r="42" spans="1:8" ht="19.5" customHeight="1" thickBot="1">
      <c r="A42" s="163"/>
      <c r="B42" s="163"/>
      <c r="C42" s="163"/>
      <c r="D42" s="163"/>
      <c r="E42" s="163"/>
      <c r="F42" s="163"/>
      <c r="G42" s="163"/>
      <c r="H42" s="163"/>
    </row>
    <row r="43" spans="1:8" ht="26.25" customHeight="1" thickBot="1">
      <c r="A43" s="163"/>
      <c r="B43" s="164">
        <v>952</v>
      </c>
      <c r="C43" s="350" t="s">
        <v>198</v>
      </c>
      <c r="D43" s="351"/>
      <c r="E43" s="166">
        <v>0</v>
      </c>
      <c r="F43" s="167">
        <v>184225</v>
      </c>
      <c r="G43" s="163"/>
      <c r="H43" s="163"/>
    </row>
    <row r="44" spans="1:8" ht="19.5" customHeight="1" thickBot="1">
      <c r="A44" s="163"/>
      <c r="B44" s="168"/>
      <c r="C44" s="169" t="s">
        <v>199</v>
      </c>
      <c r="D44" s="170">
        <f>F44+E44</f>
        <v>184225</v>
      </c>
      <c r="E44" s="171">
        <f>SUM(E43:E43)</f>
        <v>0</v>
      </c>
      <c r="F44" s="172">
        <f>SUM(F43:F43)</f>
        <v>184225</v>
      </c>
      <c r="G44" s="163"/>
      <c r="H44" s="163"/>
    </row>
  </sheetData>
  <mergeCells count="40"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3:H33"/>
    <mergeCell ref="G34:H34"/>
    <mergeCell ref="G35:H35"/>
    <mergeCell ref="G28:H28"/>
    <mergeCell ref="G29:H29"/>
    <mergeCell ref="G30:H30"/>
    <mergeCell ref="G31:H31"/>
    <mergeCell ref="A41:H41"/>
    <mergeCell ref="C43:D43"/>
    <mergeCell ref="A1:F1"/>
    <mergeCell ref="A2:F2"/>
    <mergeCell ref="A3:F3"/>
    <mergeCell ref="B40:C40"/>
    <mergeCell ref="G36:H36"/>
    <mergeCell ref="G37:H37"/>
    <mergeCell ref="G38:H38"/>
    <mergeCell ref="G32:H3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46">
      <selection activeCell="A2" sqref="A2:F2"/>
    </sheetView>
  </sheetViews>
  <sheetFormatPr defaultColWidth="9.140625" defaultRowHeight="12.75"/>
  <cols>
    <col min="1" max="1" width="4.8515625" style="130" customWidth="1"/>
    <col min="2" max="2" width="6.8515625" style="130" customWidth="1"/>
    <col min="3" max="3" width="7.7109375" style="130" customWidth="1"/>
    <col min="4" max="4" width="42.8515625" style="130" customWidth="1"/>
    <col min="5" max="6" width="14.7109375" style="130" customWidth="1"/>
    <col min="7" max="16384" width="9.140625" style="130" customWidth="1"/>
  </cols>
  <sheetData>
    <row r="1" spans="1:6" ht="15.75">
      <c r="A1" s="352" t="s">
        <v>241</v>
      </c>
      <c r="B1" s="352"/>
      <c r="C1" s="352"/>
      <c r="D1" s="352"/>
      <c r="E1" s="352"/>
      <c r="F1" s="353"/>
    </row>
    <row r="2" spans="1:6" ht="16.5" thickBot="1">
      <c r="A2" s="354" t="s">
        <v>324</v>
      </c>
      <c r="B2" s="355"/>
      <c r="C2" s="355"/>
      <c r="D2" s="355"/>
      <c r="E2" s="355"/>
      <c r="F2" s="356"/>
    </row>
    <row r="3" spans="1:6" ht="14.25" thickBot="1" thickTop="1">
      <c r="A3" s="357" t="s">
        <v>240</v>
      </c>
      <c r="B3" s="358"/>
      <c r="C3" s="358"/>
      <c r="D3" s="358"/>
      <c r="E3" s="359"/>
      <c r="F3" s="360"/>
    </row>
    <row r="4" spans="1:6" ht="13.5" thickTop="1">
      <c r="A4" s="131" t="s">
        <v>4</v>
      </c>
      <c r="B4" s="132" t="s">
        <v>5</v>
      </c>
      <c r="C4" s="136" t="s">
        <v>194</v>
      </c>
      <c r="D4" s="132" t="s">
        <v>195</v>
      </c>
      <c r="E4" s="132" t="s">
        <v>196</v>
      </c>
      <c r="F4" s="137" t="s">
        <v>197</v>
      </c>
    </row>
    <row r="5" spans="1:6" ht="16.5" customHeight="1">
      <c r="A5" s="178" t="s">
        <v>136</v>
      </c>
      <c r="B5" s="179"/>
      <c r="C5" s="179"/>
      <c r="D5" s="141" t="s">
        <v>137</v>
      </c>
      <c r="E5" s="180">
        <f>E6</f>
        <v>-4.24</v>
      </c>
      <c r="F5" s="181">
        <f>F6</f>
        <v>4.24</v>
      </c>
    </row>
    <row r="6" spans="1:6" ht="16.5" customHeight="1">
      <c r="A6" s="182"/>
      <c r="B6" s="183" t="s">
        <v>138</v>
      </c>
      <c r="C6" s="184"/>
      <c r="D6" s="146" t="s">
        <v>139</v>
      </c>
      <c r="E6" s="185">
        <f>SUM(E7:E9)</f>
        <v>-4.24</v>
      </c>
      <c r="F6" s="186">
        <f>SUM(F7:F9)</f>
        <v>4.24</v>
      </c>
    </row>
    <row r="7" spans="1:6" ht="16.5" customHeight="1">
      <c r="A7" s="187"/>
      <c r="B7" s="188"/>
      <c r="C7" s="188" t="s">
        <v>200</v>
      </c>
      <c r="D7" s="150" t="s">
        <v>201</v>
      </c>
      <c r="E7" s="189">
        <v>-0.01</v>
      </c>
      <c r="F7" s="190">
        <v>0</v>
      </c>
    </row>
    <row r="8" spans="1:6" ht="16.5" customHeight="1">
      <c r="A8" s="187"/>
      <c r="B8" s="188"/>
      <c r="C8" s="188" t="s">
        <v>202</v>
      </c>
      <c r="D8" s="150" t="s">
        <v>203</v>
      </c>
      <c r="E8" s="189">
        <v>0</v>
      </c>
      <c r="F8" s="190">
        <v>4.24</v>
      </c>
    </row>
    <row r="9" spans="1:6" ht="16.5" customHeight="1">
      <c r="A9" s="187"/>
      <c r="B9" s="188"/>
      <c r="C9" s="188" t="s">
        <v>14</v>
      </c>
      <c r="D9" s="150" t="s">
        <v>204</v>
      </c>
      <c r="E9" s="189">
        <v>-4.23</v>
      </c>
      <c r="F9" s="190">
        <v>0</v>
      </c>
    </row>
    <row r="10" spans="1:6" ht="16.5" customHeight="1">
      <c r="A10" s="178" t="s">
        <v>20</v>
      </c>
      <c r="B10" s="179"/>
      <c r="C10" s="179"/>
      <c r="D10" s="141" t="s">
        <v>142</v>
      </c>
      <c r="E10" s="180">
        <f>E11</f>
        <v>0</v>
      </c>
      <c r="F10" s="181">
        <f>F11</f>
        <v>101000</v>
      </c>
    </row>
    <row r="11" spans="1:6" ht="16.5" customHeight="1">
      <c r="A11" s="182"/>
      <c r="B11" s="183" t="s">
        <v>21</v>
      </c>
      <c r="C11" s="184"/>
      <c r="D11" s="146" t="s">
        <v>143</v>
      </c>
      <c r="E11" s="147">
        <f>SUM(E12:E13)</f>
        <v>0</v>
      </c>
      <c r="F11" s="148">
        <f>SUM(F12:F13)</f>
        <v>101000</v>
      </c>
    </row>
    <row r="12" spans="1:6" ht="16.5" customHeight="1">
      <c r="A12" s="187"/>
      <c r="B12" s="188"/>
      <c r="C12" s="188" t="s">
        <v>14</v>
      </c>
      <c r="D12" s="150" t="s">
        <v>204</v>
      </c>
      <c r="E12" s="151">
        <v>0</v>
      </c>
      <c r="F12" s="152">
        <v>1000</v>
      </c>
    </row>
    <row r="13" spans="1:6" ht="16.5" customHeight="1">
      <c r="A13" s="187"/>
      <c r="B13" s="188"/>
      <c r="C13" s="188" t="s">
        <v>26</v>
      </c>
      <c r="D13" s="150" t="s">
        <v>205</v>
      </c>
      <c r="E13" s="151">
        <v>0</v>
      </c>
      <c r="F13" s="152">
        <v>100000</v>
      </c>
    </row>
    <row r="14" spans="1:6" ht="16.5" customHeight="1">
      <c r="A14" s="178" t="s">
        <v>146</v>
      </c>
      <c r="B14" s="179"/>
      <c r="C14" s="179"/>
      <c r="D14" s="141" t="s">
        <v>147</v>
      </c>
      <c r="E14" s="180">
        <f>E15+E17</f>
        <v>0</v>
      </c>
      <c r="F14" s="181">
        <f>F15+F17</f>
        <v>115147</v>
      </c>
    </row>
    <row r="15" spans="1:6" ht="16.5" customHeight="1">
      <c r="A15" s="182"/>
      <c r="B15" s="183" t="s">
        <v>148</v>
      </c>
      <c r="C15" s="184"/>
      <c r="D15" s="146" t="s">
        <v>149</v>
      </c>
      <c r="E15" s="147">
        <f>E16</f>
        <v>0</v>
      </c>
      <c r="F15" s="148">
        <f>F16</f>
        <v>115000</v>
      </c>
    </row>
    <row r="16" spans="1:6" ht="16.5" customHeight="1">
      <c r="A16" s="187"/>
      <c r="B16" s="188"/>
      <c r="C16" s="188" t="s">
        <v>29</v>
      </c>
      <c r="D16" s="150" t="s">
        <v>206</v>
      </c>
      <c r="E16" s="151">
        <v>0</v>
      </c>
      <c r="F16" s="152">
        <v>115000</v>
      </c>
    </row>
    <row r="17" spans="1:6" ht="16.5" customHeight="1">
      <c r="A17" s="182"/>
      <c r="B17" s="183" t="s">
        <v>207</v>
      </c>
      <c r="C17" s="184"/>
      <c r="D17" s="146" t="s">
        <v>139</v>
      </c>
      <c r="E17" s="147">
        <f>E18</f>
        <v>0</v>
      </c>
      <c r="F17" s="148">
        <f>F18</f>
        <v>147</v>
      </c>
    </row>
    <row r="18" spans="1:6" ht="16.5" customHeight="1">
      <c r="A18" s="187"/>
      <c r="B18" s="188"/>
      <c r="C18" s="188" t="s">
        <v>18</v>
      </c>
      <c r="D18" s="150" t="s">
        <v>208</v>
      </c>
      <c r="E18" s="151">
        <v>0</v>
      </c>
      <c r="F18" s="152">
        <v>147</v>
      </c>
    </row>
    <row r="19" spans="1:6" ht="16.5" customHeight="1">
      <c r="A19" s="178" t="s">
        <v>152</v>
      </c>
      <c r="B19" s="179"/>
      <c r="C19" s="179"/>
      <c r="D19" s="141" t="s">
        <v>153</v>
      </c>
      <c r="E19" s="180">
        <f>E20+E24</f>
        <v>0</v>
      </c>
      <c r="F19" s="181">
        <f>F20+F24</f>
        <v>10188</v>
      </c>
    </row>
    <row r="20" spans="1:6" ht="16.5" customHeight="1">
      <c r="A20" s="182"/>
      <c r="B20" s="183" t="s">
        <v>154</v>
      </c>
      <c r="C20" s="184"/>
      <c r="D20" s="146" t="s">
        <v>155</v>
      </c>
      <c r="E20" s="147">
        <f>SUM(E21:E23)</f>
        <v>0</v>
      </c>
      <c r="F20" s="148">
        <f>SUM(F21:F23)</f>
        <v>10050</v>
      </c>
    </row>
    <row r="21" spans="1:6" ht="16.5" customHeight="1">
      <c r="A21" s="187"/>
      <c r="B21" s="188"/>
      <c r="C21" s="188" t="s">
        <v>14</v>
      </c>
      <c r="D21" s="150" t="s">
        <v>204</v>
      </c>
      <c r="E21" s="151">
        <v>0</v>
      </c>
      <c r="F21" s="152">
        <v>4500</v>
      </c>
    </row>
    <row r="22" spans="1:6" ht="16.5" customHeight="1">
      <c r="A22" s="187"/>
      <c r="B22" s="188"/>
      <c r="C22" s="188" t="s">
        <v>209</v>
      </c>
      <c r="D22" s="150" t="s">
        <v>210</v>
      </c>
      <c r="E22" s="151">
        <v>0</v>
      </c>
      <c r="F22" s="152">
        <v>5000</v>
      </c>
    </row>
    <row r="23" spans="1:6" ht="16.5" customHeight="1">
      <c r="A23" s="187"/>
      <c r="B23" s="188"/>
      <c r="C23" s="188" t="s">
        <v>211</v>
      </c>
      <c r="D23" s="150" t="s">
        <v>212</v>
      </c>
      <c r="E23" s="151">
        <v>0</v>
      </c>
      <c r="F23" s="152">
        <v>550</v>
      </c>
    </row>
    <row r="24" spans="1:6" ht="16.5" customHeight="1">
      <c r="A24" s="182"/>
      <c r="B24" s="183" t="s">
        <v>158</v>
      </c>
      <c r="C24" s="184"/>
      <c r="D24" s="146" t="s">
        <v>139</v>
      </c>
      <c r="E24" s="147">
        <f>E25</f>
        <v>0</v>
      </c>
      <c r="F24" s="148">
        <f>F25</f>
        <v>138</v>
      </c>
    </row>
    <row r="25" spans="1:6" ht="16.5" customHeight="1">
      <c r="A25" s="187"/>
      <c r="B25" s="188"/>
      <c r="C25" s="188" t="s">
        <v>209</v>
      </c>
      <c r="D25" s="150" t="s">
        <v>210</v>
      </c>
      <c r="E25" s="151">
        <v>0</v>
      </c>
      <c r="F25" s="152">
        <v>138</v>
      </c>
    </row>
    <row r="26" spans="1:6" ht="42.75" customHeight="1">
      <c r="A26" s="178" t="s">
        <v>161</v>
      </c>
      <c r="B26" s="179"/>
      <c r="C26" s="179"/>
      <c r="D26" s="141" t="s">
        <v>162</v>
      </c>
      <c r="E26" s="180">
        <f>E27</f>
        <v>0</v>
      </c>
      <c r="F26" s="181">
        <f>F27</f>
        <v>12053</v>
      </c>
    </row>
    <row r="27" spans="1:6" ht="16.5" customHeight="1">
      <c r="A27" s="182"/>
      <c r="B27" s="183" t="s">
        <v>163</v>
      </c>
      <c r="C27" s="184"/>
      <c r="D27" s="146" t="s">
        <v>164</v>
      </c>
      <c r="E27" s="147">
        <f>SUM(E28:E33)</f>
        <v>0</v>
      </c>
      <c r="F27" s="148">
        <f>SUM(F28:F33)</f>
        <v>12053</v>
      </c>
    </row>
    <row r="28" spans="1:6" ht="16.5" customHeight="1">
      <c r="A28" s="187"/>
      <c r="B28" s="188"/>
      <c r="C28" s="188" t="s">
        <v>200</v>
      </c>
      <c r="D28" s="150" t="s">
        <v>201</v>
      </c>
      <c r="E28" s="151">
        <v>0</v>
      </c>
      <c r="F28" s="152">
        <v>615.02</v>
      </c>
    </row>
    <row r="29" spans="1:6" ht="16.5" customHeight="1">
      <c r="A29" s="187"/>
      <c r="B29" s="188"/>
      <c r="C29" s="188" t="s">
        <v>202</v>
      </c>
      <c r="D29" s="150" t="s">
        <v>203</v>
      </c>
      <c r="E29" s="151">
        <v>0</v>
      </c>
      <c r="F29" s="152">
        <v>99.79</v>
      </c>
    </row>
    <row r="30" spans="1:6" ht="16.5" customHeight="1">
      <c r="A30" s="187"/>
      <c r="B30" s="188"/>
      <c r="C30" s="188" t="s">
        <v>213</v>
      </c>
      <c r="D30" s="150" t="s">
        <v>214</v>
      </c>
      <c r="E30" s="151">
        <v>0</v>
      </c>
      <c r="F30" s="152">
        <v>5703</v>
      </c>
    </row>
    <row r="31" spans="1:6" ht="16.5" customHeight="1">
      <c r="A31" s="187"/>
      <c r="B31" s="188"/>
      <c r="C31" s="188" t="s">
        <v>14</v>
      </c>
      <c r="D31" s="150" t="s">
        <v>204</v>
      </c>
      <c r="E31" s="151">
        <v>0</v>
      </c>
      <c r="F31" s="152">
        <v>1885.19</v>
      </c>
    </row>
    <row r="32" spans="1:6" ht="16.5" customHeight="1">
      <c r="A32" s="187"/>
      <c r="B32" s="188"/>
      <c r="C32" s="188" t="s">
        <v>215</v>
      </c>
      <c r="D32" s="150" t="s">
        <v>216</v>
      </c>
      <c r="E32" s="151">
        <v>0</v>
      </c>
      <c r="F32" s="152">
        <v>2300</v>
      </c>
    </row>
    <row r="33" spans="1:6" ht="34.5" customHeight="1">
      <c r="A33" s="187"/>
      <c r="B33" s="188"/>
      <c r="C33" s="188" t="s">
        <v>88</v>
      </c>
      <c r="D33" s="150" t="s">
        <v>217</v>
      </c>
      <c r="E33" s="151">
        <v>0</v>
      </c>
      <c r="F33" s="152">
        <v>1450</v>
      </c>
    </row>
    <row r="34" spans="1:6" ht="33" customHeight="1">
      <c r="A34" s="178" t="s">
        <v>93</v>
      </c>
      <c r="B34" s="179"/>
      <c r="C34" s="179"/>
      <c r="D34" s="194" t="s">
        <v>242</v>
      </c>
      <c r="E34" s="180">
        <f>E35</f>
        <v>-8800</v>
      </c>
      <c r="F34" s="181">
        <f>F35</f>
        <v>8800</v>
      </c>
    </row>
    <row r="35" spans="1:6" ht="16.5" customHeight="1">
      <c r="A35" s="182"/>
      <c r="B35" s="183" t="s">
        <v>94</v>
      </c>
      <c r="C35" s="184"/>
      <c r="D35" s="146" t="s">
        <v>218</v>
      </c>
      <c r="E35" s="147">
        <f>SUM(E36:E39)</f>
        <v>-8800</v>
      </c>
      <c r="F35" s="148">
        <f>SUM(F36:F39)</f>
        <v>8800</v>
      </c>
    </row>
    <row r="36" spans="1:6" ht="16.5" customHeight="1">
      <c r="A36" s="187"/>
      <c r="B36" s="188"/>
      <c r="C36" s="188" t="s">
        <v>14</v>
      </c>
      <c r="D36" s="150" t="s">
        <v>204</v>
      </c>
      <c r="E36" s="151">
        <v>-5000</v>
      </c>
      <c r="F36" s="152">
        <v>0</v>
      </c>
    </row>
    <row r="37" spans="1:6" ht="16.5" customHeight="1">
      <c r="A37" s="187"/>
      <c r="B37" s="188"/>
      <c r="C37" s="188" t="s">
        <v>209</v>
      </c>
      <c r="D37" s="150" t="s">
        <v>210</v>
      </c>
      <c r="E37" s="151">
        <v>0</v>
      </c>
      <c r="F37" s="152">
        <v>5000</v>
      </c>
    </row>
    <row r="38" spans="1:6" ht="16.5" customHeight="1">
      <c r="A38" s="187"/>
      <c r="B38" s="188"/>
      <c r="C38" s="188" t="s">
        <v>26</v>
      </c>
      <c r="D38" s="150" t="s">
        <v>205</v>
      </c>
      <c r="E38" s="151">
        <v>-3800</v>
      </c>
      <c r="F38" s="152">
        <v>0</v>
      </c>
    </row>
    <row r="39" spans="1:6" ht="16.5" customHeight="1">
      <c r="A39" s="187"/>
      <c r="B39" s="188"/>
      <c r="C39" s="188" t="s">
        <v>45</v>
      </c>
      <c r="D39" s="150" t="s">
        <v>219</v>
      </c>
      <c r="E39" s="151">
        <v>0</v>
      </c>
      <c r="F39" s="152">
        <v>3800</v>
      </c>
    </row>
    <row r="40" spans="1:6" ht="16.5" customHeight="1">
      <c r="A40" s="178" t="s">
        <v>220</v>
      </c>
      <c r="B40" s="179"/>
      <c r="C40" s="179"/>
      <c r="D40" s="195" t="s">
        <v>243</v>
      </c>
      <c r="E40" s="180">
        <f>E41</f>
        <v>0</v>
      </c>
      <c r="F40" s="181">
        <f>F41</f>
        <v>2200</v>
      </c>
    </row>
    <row r="41" spans="1:6" ht="16.5" customHeight="1">
      <c r="A41" s="182"/>
      <c r="B41" s="183" t="s">
        <v>221</v>
      </c>
      <c r="C41" s="184"/>
      <c r="D41" s="146" t="s">
        <v>222</v>
      </c>
      <c r="E41" s="147">
        <f>E42</f>
        <v>0</v>
      </c>
      <c r="F41" s="148">
        <f>F42</f>
        <v>2200</v>
      </c>
    </row>
    <row r="42" spans="1:6" ht="16.5" customHeight="1">
      <c r="A42" s="187"/>
      <c r="B42" s="188"/>
      <c r="C42" s="188" t="s">
        <v>223</v>
      </c>
      <c r="D42" s="150" t="s">
        <v>224</v>
      </c>
      <c r="E42" s="151">
        <v>0</v>
      </c>
      <c r="F42" s="152">
        <v>2200</v>
      </c>
    </row>
    <row r="43" spans="1:6" ht="16.5" customHeight="1">
      <c r="A43" s="178" t="s">
        <v>177</v>
      </c>
      <c r="B43" s="179"/>
      <c r="C43" s="179"/>
      <c r="D43" s="141" t="s">
        <v>178</v>
      </c>
      <c r="E43" s="180">
        <f>E44+E52</f>
        <v>-7070</v>
      </c>
      <c r="F43" s="181">
        <f>F44+F52</f>
        <v>22070</v>
      </c>
    </row>
    <row r="44" spans="1:6" ht="16.5" customHeight="1">
      <c r="A44" s="182"/>
      <c r="B44" s="183" t="s">
        <v>225</v>
      </c>
      <c r="C44" s="184"/>
      <c r="D44" s="146" t="s">
        <v>226</v>
      </c>
      <c r="E44" s="147">
        <f>SUM(E45:E51)</f>
        <v>-7070</v>
      </c>
      <c r="F44" s="148">
        <f>SUM(F45:F51)</f>
        <v>7070</v>
      </c>
    </row>
    <row r="45" spans="1:6" ht="16.5" customHeight="1">
      <c r="A45" s="187"/>
      <c r="B45" s="188"/>
      <c r="C45" s="188" t="s">
        <v>227</v>
      </c>
      <c r="D45" s="150" t="s">
        <v>228</v>
      </c>
      <c r="E45" s="151">
        <v>-500</v>
      </c>
      <c r="F45" s="152">
        <v>0</v>
      </c>
    </row>
    <row r="46" spans="1:6" ht="16.5" customHeight="1">
      <c r="A46" s="187"/>
      <c r="B46" s="188"/>
      <c r="C46" s="188" t="s">
        <v>229</v>
      </c>
      <c r="D46" s="150" t="s">
        <v>230</v>
      </c>
      <c r="E46" s="151">
        <v>0</v>
      </c>
      <c r="F46" s="152">
        <v>6000</v>
      </c>
    </row>
    <row r="47" spans="1:6" ht="16.5" customHeight="1">
      <c r="A47" s="187"/>
      <c r="B47" s="188"/>
      <c r="C47" s="188" t="s">
        <v>200</v>
      </c>
      <c r="D47" s="150" t="s">
        <v>201</v>
      </c>
      <c r="E47" s="151">
        <v>0</v>
      </c>
      <c r="F47" s="152">
        <v>920</v>
      </c>
    </row>
    <row r="48" spans="1:6" ht="16.5" customHeight="1">
      <c r="A48" s="187"/>
      <c r="B48" s="188"/>
      <c r="C48" s="188" t="s">
        <v>202</v>
      </c>
      <c r="D48" s="150" t="s">
        <v>203</v>
      </c>
      <c r="E48" s="151">
        <v>0</v>
      </c>
      <c r="F48" s="152">
        <v>150</v>
      </c>
    </row>
    <row r="49" spans="1:6" ht="16.5" customHeight="1">
      <c r="A49" s="187"/>
      <c r="B49" s="188"/>
      <c r="C49" s="188" t="s">
        <v>213</v>
      </c>
      <c r="D49" s="150" t="s">
        <v>214</v>
      </c>
      <c r="E49" s="151">
        <v>-500</v>
      </c>
      <c r="F49" s="152">
        <v>0</v>
      </c>
    </row>
    <row r="50" spans="1:6" ht="16.5" customHeight="1">
      <c r="A50" s="187"/>
      <c r="B50" s="188"/>
      <c r="C50" s="188" t="s">
        <v>14</v>
      </c>
      <c r="D50" s="150" t="s">
        <v>204</v>
      </c>
      <c r="E50" s="151">
        <v>-3070</v>
      </c>
      <c r="F50" s="152">
        <v>0</v>
      </c>
    </row>
    <row r="51" spans="1:6" ht="31.5" customHeight="1">
      <c r="A51" s="187"/>
      <c r="B51" s="188"/>
      <c r="C51" s="188" t="s">
        <v>231</v>
      </c>
      <c r="D51" s="150" t="s">
        <v>232</v>
      </c>
      <c r="E51" s="151">
        <v>-3000</v>
      </c>
      <c r="F51" s="152">
        <v>0</v>
      </c>
    </row>
    <row r="52" spans="1:6" ht="16.5" customHeight="1">
      <c r="A52" s="182"/>
      <c r="B52" s="183" t="s">
        <v>179</v>
      </c>
      <c r="C52" s="184"/>
      <c r="D52" s="146" t="s">
        <v>139</v>
      </c>
      <c r="E52" s="147">
        <f>E53</f>
        <v>0</v>
      </c>
      <c r="F52" s="148">
        <f>F53</f>
        <v>15000</v>
      </c>
    </row>
    <row r="53" spans="1:6" ht="16.5" customHeight="1">
      <c r="A53" s="187"/>
      <c r="B53" s="188"/>
      <c r="C53" s="188" t="s">
        <v>233</v>
      </c>
      <c r="D53" s="150" t="s">
        <v>234</v>
      </c>
      <c r="E53" s="151">
        <v>0</v>
      </c>
      <c r="F53" s="152">
        <v>15000</v>
      </c>
    </row>
    <row r="54" spans="1:6" ht="16.5" customHeight="1">
      <c r="A54" s="178" t="s">
        <v>12</v>
      </c>
      <c r="B54" s="179"/>
      <c r="C54" s="179"/>
      <c r="D54" s="191"/>
      <c r="E54" s="180">
        <f>E55</f>
        <v>-11959</v>
      </c>
      <c r="F54" s="181">
        <f>F55</f>
        <v>11959</v>
      </c>
    </row>
    <row r="55" spans="1:6" ht="16.5" customHeight="1">
      <c r="A55" s="182"/>
      <c r="B55" s="183" t="s">
        <v>97</v>
      </c>
      <c r="C55" s="184"/>
      <c r="D55" s="146" t="s">
        <v>235</v>
      </c>
      <c r="E55" s="147">
        <f>SUM(E56:E57)</f>
        <v>-11959</v>
      </c>
      <c r="F55" s="148">
        <f>SUM(F56:F57)</f>
        <v>11959</v>
      </c>
    </row>
    <row r="56" spans="1:6" ht="24" customHeight="1">
      <c r="A56" s="187"/>
      <c r="B56" s="188"/>
      <c r="C56" s="188" t="s">
        <v>236</v>
      </c>
      <c r="D56" s="150" t="s">
        <v>237</v>
      </c>
      <c r="E56" s="151">
        <v>0</v>
      </c>
      <c r="F56" s="152">
        <v>11959</v>
      </c>
    </row>
    <row r="57" spans="1:6" ht="50.25" customHeight="1">
      <c r="A57" s="187"/>
      <c r="B57" s="188"/>
      <c r="C57" s="188" t="s">
        <v>238</v>
      </c>
      <c r="D57" s="150" t="s">
        <v>239</v>
      </c>
      <c r="E57" s="151">
        <v>-11959</v>
      </c>
      <c r="F57" s="152">
        <v>0</v>
      </c>
    </row>
    <row r="58" spans="1:6" ht="16.5" customHeight="1">
      <c r="A58" s="178" t="s">
        <v>16</v>
      </c>
      <c r="B58" s="179"/>
      <c r="C58" s="179"/>
      <c r="D58" s="141" t="s">
        <v>187</v>
      </c>
      <c r="E58" s="180">
        <f>E59+E61</f>
        <v>-1350000</v>
      </c>
      <c r="F58" s="181">
        <f>F59+F61</f>
        <v>1350000</v>
      </c>
    </row>
    <row r="59" spans="1:6" ht="16.5" customHeight="1">
      <c r="A59" s="182"/>
      <c r="B59" s="183" t="s">
        <v>188</v>
      </c>
      <c r="C59" s="184"/>
      <c r="D59" s="146" t="s">
        <v>189</v>
      </c>
      <c r="E59" s="147">
        <f>E60</f>
        <v>0</v>
      </c>
      <c r="F59" s="148">
        <f>F60</f>
        <v>1350000</v>
      </c>
    </row>
    <row r="60" spans="1:6" ht="16.5" customHeight="1">
      <c r="A60" s="187"/>
      <c r="B60" s="188"/>
      <c r="C60" s="188" t="s">
        <v>29</v>
      </c>
      <c r="D60" s="150" t="s">
        <v>206</v>
      </c>
      <c r="E60" s="151">
        <v>0</v>
      </c>
      <c r="F60" s="152">
        <v>1350000</v>
      </c>
    </row>
    <row r="61" spans="1:6" ht="16.5" customHeight="1">
      <c r="A61" s="182"/>
      <c r="B61" s="183" t="s">
        <v>17</v>
      </c>
      <c r="C61" s="184"/>
      <c r="D61" s="146" t="s">
        <v>139</v>
      </c>
      <c r="E61" s="147">
        <f>E62</f>
        <v>-1350000</v>
      </c>
      <c r="F61" s="148">
        <f>F62</f>
        <v>0</v>
      </c>
    </row>
    <row r="62" spans="1:6" ht="16.5" customHeight="1" thickBot="1">
      <c r="A62" s="192"/>
      <c r="B62" s="193"/>
      <c r="C62" s="193" t="s">
        <v>29</v>
      </c>
      <c r="D62" s="155" t="s">
        <v>206</v>
      </c>
      <c r="E62" s="156">
        <v>-1350000</v>
      </c>
      <c r="F62" s="157">
        <v>0</v>
      </c>
    </row>
    <row r="63" spans="1:5" ht="5.25" customHeight="1" thickBot="1" thickTop="1">
      <c r="A63" s="362"/>
      <c r="B63" s="362"/>
      <c r="C63" s="362"/>
      <c r="D63" s="362"/>
      <c r="E63" s="362"/>
    </row>
    <row r="64" spans="1:6" ht="16.5" customHeight="1" thickBot="1" thickTop="1">
      <c r="A64" s="158"/>
      <c r="B64" s="361" t="s">
        <v>110</v>
      </c>
      <c r="C64" s="361"/>
      <c r="D64" s="159">
        <f>E64+F64</f>
        <v>255588</v>
      </c>
      <c r="E64" s="160">
        <f>E5+E10+E14+E19+E26+E34+E40+E43+E54+E58</f>
        <v>-1377833.24</v>
      </c>
      <c r="F64" s="177">
        <f>F5+F10+F14+F19+F26+F34+F40+F43+F54+F58</f>
        <v>1633421.24</v>
      </c>
    </row>
    <row r="65" ht="13.5" thickTop="1"/>
  </sheetData>
  <mergeCells count="5">
    <mergeCell ref="B64:C64"/>
    <mergeCell ref="A63:E63"/>
    <mergeCell ref="A1:F1"/>
    <mergeCell ref="A2:F2"/>
    <mergeCell ref="A3:F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D1">
      <selection activeCell="A4" sqref="A4:J4"/>
    </sheetView>
  </sheetViews>
  <sheetFormatPr defaultColWidth="9.140625" defaultRowHeight="19.5" customHeight="1"/>
  <cols>
    <col min="1" max="1" width="3.7109375" style="196" customWidth="1"/>
    <col min="2" max="2" width="5.8515625" style="196" customWidth="1"/>
    <col min="3" max="3" width="4.28125" style="196" customWidth="1"/>
    <col min="4" max="4" width="65.57421875" style="196" customWidth="1"/>
    <col min="5" max="5" width="11.8515625" style="196" customWidth="1"/>
    <col min="6" max="6" width="11.00390625" style="196" customWidth="1"/>
    <col min="7" max="7" width="10.00390625" style="196" customWidth="1"/>
    <col min="8" max="8" width="9.57421875" style="196" customWidth="1"/>
    <col min="9" max="9" width="11.421875" style="196" customWidth="1"/>
    <col min="10" max="10" width="11.57421875" style="196" customWidth="1"/>
    <col min="11" max="11" width="9.140625" style="196" customWidth="1"/>
    <col min="12" max="12" width="10.7109375" style="196" bestFit="1" customWidth="1"/>
    <col min="13" max="16384" width="9.140625" style="196" customWidth="1"/>
  </cols>
  <sheetData>
    <row r="1" spans="2:4" ht="27.75" customHeight="1">
      <c r="B1" s="347" t="s">
        <v>325</v>
      </c>
      <c r="C1" s="347"/>
      <c r="D1" s="347"/>
    </row>
    <row r="2" spans="1:11" ht="29.25" customHeight="1">
      <c r="A2" s="197"/>
      <c r="F2" s="338" t="s">
        <v>326</v>
      </c>
      <c r="G2" s="338"/>
      <c r="H2" s="338"/>
      <c r="I2" s="338"/>
      <c r="J2" s="338"/>
      <c r="K2" s="198"/>
    </row>
    <row r="3" ht="1.5" customHeight="1">
      <c r="A3" s="197"/>
    </row>
    <row r="4" spans="1:11" ht="24" customHeight="1">
      <c r="A4" s="339" t="s">
        <v>244</v>
      </c>
      <c r="B4" s="339"/>
      <c r="C4" s="339"/>
      <c r="D4" s="339"/>
      <c r="E4" s="339"/>
      <c r="F4" s="339"/>
      <c r="G4" s="339"/>
      <c r="H4" s="339"/>
      <c r="I4" s="339"/>
      <c r="J4" s="339"/>
      <c r="K4" s="199"/>
    </row>
    <row r="5" spans="1:10" ht="15" customHeight="1" thickBot="1">
      <c r="A5" s="200"/>
      <c r="B5" s="200"/>
      <c r="C5" s="200"/>
      <c r="D5" s="200"/>
      <c r="E5" s="200"/>
      <c r="F5" s="200"/>
      <c r="G5" s="200"/>
      <c r="H5" s="200"/>
      <c r="I5" s="200"/>
      <c r="J5" s="200"/>
    </row>
    <row r="6" spans="1:12" ht="33.75" customHeight="1" thickBot="1" thickTop="1">
      <c r="A6" s="201" t="s">
        <v>4</v>
      </c>
      <c r="B6" s="202" t="s">
        <v>5</v>
      </c>
      <c r="C6" s="203" t="s">
        <v>245</v>
      </c>
      <c r="D6" s="204" t="s">
        <v>246</v>
      </c>
      <c r="E6" s="205" t="s">
        <v>247</v>
      </c>
      <c r="F6" s="205" t="s">
        <v>248</v>
      </c>
      <c r="G6" s="205" t="s">
        <v>249</v>
      </c>
      <c r="H6" s="205" t="s">
        <v>250</v>
      </c>
      <c r="I6" s="205" t="s">
        <v>251</v>
      </c>
      <c r="J6" s="206" t="s">
        <v>252</v>
      </c>
      <c r="K6" s="207"/>
      <c r="L6" s="208"/>
    </row>
    <row r="7" spans="1:10" ht="19.5" customHeight="1" thickTop="1">
      <c r="A7" s="209" t="s">
        <v>136</v>
      </c>
      <c r="B7" s="210" t="s">
        <v>253</v>
      </c>
      <c r="C7" s="210" t="s">
        <v>29</v>
      </c>
      <c r="D7" s="211" t="s">
        <v>254</v>
      </c>
      <c r="E7" s="212">
        <v>1611261</v>
      </c>
      <c r="F7" s="212"/>
      <c r="G7" s="212">
        <v>162622</v>
      </c>
      <c r="H7" s="212"/>
      <c r="I7" s="212"/>
      <c r="J7" s="213">
        <f aca="true" t="shared" si="0" ref="J7:J46">SUM(F7:I7)</f>
        <v>162622</v>
      </c>
    </row>
    <row r="8" spans="1:10" ht="19.5" customHeight="1">
      <c r="A8" s="214" t="s">
        <v>136</v>
      </c>
      <c r="B8" s="215" t="s">
        <v>253</v>
      </c>
      <c r="C8" s="216" t="s">
        <v>29</v>
      </c>
      <c r="D8" s="217" t="s">
        <v>255</v>
      </c>
      <c r="E8" s="218">
        <v>6000000</v>
      </c>
      <c r="F8" s="218">
        <v>580000</v>
      </c>
      <c r="G8" s="218"/>
      <c r="H8" s="218">
        <v>720000</v>
      </c>
      <c r="I8" s="218">
        <v>240000</v>
      </c>
      <c r="J8" s="219">
        <f t="shared" si="0"/>
        <v>1540000</v>
      </c>
    </row>
    <row r="9" spans="1:10" ht="13.5" customHeight="1">
      <c r="A9" s="340" t="s">
        <v>136</v>
      </c>
      <c r="B9" s="342" t="s">
        <v>253</v>
      </c>
      <c r="C9" s="222" t="s">
        <v>256</v>
      </c>
      <c r="D9" s="330" t="s">
        <v>257</v>
      </c>
      <c r="E9" s="332">
        <v>7846790</v>
      </c>
      <c r="F9" s="223">
        <v>1445783</v>
      </c>
      <c r="G9" s="223"/>
      <c r="H9" s="223"/>
      <c r="I9" s="223"/>
      <c r="J9" s="219">
        <f t="shared" si="0"/>
        <v>1445783</v>
      </c>
    </row>
    <row r="10" spans="1:10" ht="14.25" customHeight="1">
      <c r="A10" s="341"/>
      <c r="B10" s="329"/>
      <c r="C10" s="222" t="s">
        <v>258</v>
      </c>
      <c r="D10" s="331"/>
      <c r="E10" s="333"/>
      <c r="F10" s="223">
        <v>614217</v>
      </c>
      <c r="G10" s="223"/>
      <c r="H10" s="223"/>
      <c r="I10" s="223"/>
      <c r="J10" s="219">
        <f t="shared" si="0"/>
        <v>614217</v>
      </c>
    </row>
    <row r="11" spans="1:10" ht="52.5" customHeight="1">
      <c r="A11" s="224" t="s">
        <v>136</v>
      </c>
      <c r="B11" s="222" t="s">
        <v>253</v>
      </c>
      <c r="C11" s="222" t="s">
        <v>29</v>
      </c>
      <c r="D11" s="165" t="s">
        <v>259</v>
      </c>
      <c r="E11" s="134">
        <v>1000000</v>
      </c>
      <c r="F11" s="223">
        <v>50000</v>
      </c>
      <c r="G11" s="223"/>
      <c r="H11" s="223"/>
      <c r="I11" s="223"/>
      <c r="J11" s="219">
        <f t="shared" si="0"/>
        <v>50000</v>
      </c>
    </row>
    <row r="12" spans="1:10" ht="19.5" customHeight="1">
      <c r="A12" s="224" t="s">
        <v>136</v>
      </c>
      <c r="B12" s="222" t="s">
        <v>253</v>
      </c>
      <c r="C12" s="222" t="s">
        <v>29</v>
      </c>
      <c r="D12" s="165" t="s">
        <v>260</v>
      </c>
      <c r="E12" s="134">
        <v>17000</v>
      </c>
      <c r="F12" s="223">
        <v>17000</v>
      </c>
      <c r="G12" s="223"/>
      <c r="H12" s="223"/>
      <c r="I12" s="223"/>
      <c r="J12" s="219">
        <f t="shared" si="0"/>
        <v>17000</v>
      </c>
    </row>
    <row r="13" spans="1:10" ht="20.25" customHeight="1">
      <c r="A13" s="224" t="s">
        <v>136</v>
      </c>
      <c r="B13" s="222" t="s">
        <v>253</v>
      </c>
      <c r="C13" s="222" t="s">
        <v>29</v>
      </c>
      <c r="D13" s="165" t="s">
        <v>261</v>
      </c>
      <c r="E13" s="134">
        <v>100000</v>
      </c>
      <c r="F13" s="223">
        <f>100000+42000</f>
        <v>142000</v>
      </c>
      <c r="G13" s="223"/>
      <c r="H13" s="223"/>
      <c r="I13" s="223"/>
      <c r="J13" s="219">
        <f t="shared" si="0"/>
        <v>142000</v>
      </c>
    </row>
    <row r="14" spans="1:10" ht="28.5" customHeight="1">
      <c r="A14" s="224" t="s">
        <v>136</v>
      </c>
      <c r="B14" s="222" t="s">
        <v>253</v>
      </c>
      <c r="C14" s="222" t="s">
        <v>29</v>
      </c>
      <c r="D14" s="165" t="s">
        <v>262</v>
      </c>
      <c r="E14" s="134">
        <v>22000</v>
      </c>
      <c r="F14" s="223">
        <v>22000</v>
      </c>
      <c r="G14" s="223"/>
      <c r="H14" s="223"/>
      <c r="I14" s="223"/>
      <c r="J14" s="219">
        <f t="shared" si="0"/>
        <v>22000</v>
      </c>
    </row>
    <row r="15" spans="1:10" ht="18.75" customHeight="1">
      <c r="A15" s="225" t="s">
        <v>20</v>
      </c>
      <c r="B15" s="216" t="s">
        <v>21</v>
      </c>
      <c r="C15" s="216" t="s">
        <v>29</v>
      </c>
      <c r="D15" s="230" t="s">
        <v>263</v>
      </c>
      <c r="E15" s="218">
        <v>857660</v>
      </c>
      <c r="F15" s="218">
        <v>378000</v>
      </c>
      <c r="G15" s="218"/>
      <c r="H15" s="218"/>
      <c r="I15" s="218">
        <v>180000</v>
      </c>
      <c r="J15" s="219">
        <f t="shared" si="0"/>
        <v>558000</v>
      </c>
    </row>
    <row r="16" spans="1:10" ht="28.5" customHeight="1">
      <c r="A16" s="220" t="s">
        <v>20</v>
      </c>
      <c r="B16" s="221" t="s">
        <v>21</v>
      </c>
      <c r="C16" s="216" t="s">
        <v>29</v>
      </c>
      <c r="D16" s="226" t="s">
        <v>264</v>
      </c>
      <c r="E16" s="133">
        <v>300000</v>
      </c>
      <c r="F16" s="218">
        <v>300000</v>
      </c>
      <c r="G16" s="218"/>
      <c r="H16" s="218"/>
      <c r="I16" s="218"/>
      <c r="J16" s="219">
        <f t="shared" si="0"/>
        <v>300000</v>
      </c>
    </row>
    <row r="17" spans="1:10" ht="22.5" customHeight="1">
      <c r="A17" s="225" t="s">
        <v>20</v>
      </c>
      <c r="B17" s="216" t="s">
        <v>21</v>
      </c>
      <c r="C17" s="216" t="s">
        <v>29</v>
      </c>
      <c r="D17" s="227" t="s">
        <v>265</v>
      </c>
      <c r="E17" s="218">
        <v>500204</v>
      </c>
      <c r="F17" s="218">
        <v>250204</v>
      </c>
      <c r="G17" s="218"/>
      <c r="H17" s="218"/>
      <c r="I17" s="218">
        <v>250000</v>
      </c>
      <c r="J17" s="219">
        <f t="shared" si="0"/>
        <v>500204</v>
      </c>
    </row>
    <row r="18" spans="1:10" ht="17.25" customHeight="1">
      <c r="A18" s="224" t="s">
        <v>146</v>
      </c>
      <c r="B18" s="222" t="s">
        <v>148</v>
      </c>
      <c r="C18" s="222" t="s">
        <v>29</v>
      </c>
      <c r="D18" s="258" t="s">
        <v>322</v>
      </c>
      <c r="E18" s="223">
        <f>5400+115000</f>
        <v>120400</v>
      </c>
      <c r="F18" s="223">
        <f>5400+115000</f>
        <v>120400</v>
      </c>
      <c r="G18" s="223"/>
      <c r="H18" s="223"/>
      <c r="I18" s="223"/>
      <c r="J18" s="219">
        <f t="shared" si="0"/>
        <v>120400</v>
      </c>
    </row>
    <row r="19" spans="1:10" ht="18" customHeight="1">
      <c r="A19" s="224" t="s">
        <v>146</v>
      </c>
      <c r="B19" s="222" t="s">
        <v>148</v>
      </c>
      <c r="C19" s="222" t="s">
        <v>45</v>
      </c>
      <c r="D19" s="228" t="s">
        <v>266</v>
      </c>
      <c r="E19" s="223">
        <v>53200</v>
      </c>
      <c r="F19" s="223"/>
      <c r="G19" s="223">
        <v>9120</v>
      </c>
      <c r="H19" s="223"/>
      <c r="I19" s="223"/>
      <c r="J19" s="229">
        <f t="shared" si="0"/>
        <v>9120</v>
      </c>
    </row>
    <row r="20" spans="1:10" ht="15.75" customHeight="1">
      <c r="A20" s="225" t="s">
        <v>146</v>
      </c>
      <c r="B20" s="216" t="s">
        <v>207</v>
      </c>
      <c r="C20" s="216" t="s">
        <v>29</v>
      </c>
      <c r="D20" s="230" t="s">
        <v>267</v>
      </c>
      <c r="E20" s="218">
        <v>185000</v>
      </c>
      <c r="F20" s="218">
        <v>185000</v>
      </c>
      <c r="G20" s="218"/>
      <c r="H20" s="218"/>
      <c r="I20" s="218"/>
      <c r="J20" s="219">
        <f t="shared" si="0"/>
        <v>185000</v>
      </c>
    </row>
    <row r="21" spans="1:10" ht="43.5" customHeight="1">
      <c r="A21" s="225" t="s">
        <v>146</v>
      </c>
      <c r="B21" s="216" t="s">
        <v>207</v>
      </c>
      <c r="C21" s="216" t="s">
        <v>29</v>
      </c>
      <c r="D21" s="230" t="s">
        <v>268</v>
      </c>
      <c r="E21" s="218">
        <v>1000000</v>
      </c>
      <c r="F21" s="218">
        <f>584924-273350</f>
        <v>311574</v>
      </c>
      <c r="G21" s="218"/>
      <c r="H21" s="218"/>
      <c r="I21" s="218">
        <v>273350</v>
      </c>
      <c r="J21" s="219">
        <f t="shared" si="0"/>
        <v>584924</v>
      </c>
    </row>
    <row r="22" spans="1:10" ht="25.5" customHeight="1">
      <c r="A22" s="225" t="s">
        <v>152</v>
      </c>
      <c r="B22" s="216" t="s">
        <v>154</v>
      </c>
      <c r="C22" s="216" t="s">
        <v>45</v>
      </c>
      <c r="D22" s="230" t="s">
        <v>269</v>
      </c>
      <c r="E22" s="218">
        <v>38000</v>
      </c>
      <c r="F22" s="218">
        <f>15000+23000</f>
        <v>38000</v>
      </c>
      <c r="G22" s="218"/>
      <c r="H22" s="218"/>
      <c r="I22" s="218"/>
      <c r="J22" s="219">
        <f t="shared" si="0"/>
        <v>38000</v>
      </c>
    </row>
    <row r="23" spans="1:10" ht="20.25" customHeight="1">
      <c r="A23" s="225" t="s">
        <v>93</v>
      </c>
      <c r="B23" s="216" t="s">
        <v>94</v>
      </c>
      <c r="C23" s="232" t="s">
        <v>29</v>
      </c>
      <c r="D23" s="233" t="s">
        <v>106</v>
      </c>
      <c r="E23" s="134">
        <v>4325</v>
      </c>
      <c r="F23" s="134">
        <v>4325</v>
      </c>
      <c r="G23" s="218"/>
      <c r="H23" s="218"/>
      <c r="I23" s="218"/>
      <c r="J23" s="219">
        <f>SUM(F23:I23)</f>
        <v>4325</v>
      </c>
    </row>
    <row r="24" spans="1:10" ht="20.25" customHeight="1">
      <c r="A24" s="225" t="s">
        <v>93</v>
      </c>
      <c r="B24" s="216" t="s">
        <v>94</v>
      </c>
      <c r="C24" s="232" t="s">
        <v>45</v>
      </c>
      <c r="D24" s="233" t="s">
        <v>270</v>
      </c>
      <c r="E24" s="134">
        <v>3800</v>
      </c>
      <c r="F24" s="134">
        <v>3800</v>
      </c>
      <c r="G24" s="218"/>
      <c r="H24" s="218"/>
      <c r="I24" s="218"/>
      <c r="J24" s="219">
        <f>SUM(F24:I24)</f>
        <v>3800</v>
      </c>
    </row>
    <row r="25" spans="1:10" ht="27.75" customHeight="1">
      <c r="A25" s="225" t="s">
        <v>52</v>
      </c>
      <c r="B25" s="216" t="s">
        <v>53</v>
      </c>
      <c r="C25" s="216" t="s">
        <v>45</v>
      </c>
      <c r="D25" s="230" t="s">
        <v>271</v>
      </c>
      <c r="E25" s="218">
        <v>19704</v>
      </c>
      <c r="F25" s="218">
        <v>19704</v>
      </c>
      <c r="G25" s="218"/>
      <c r="H25" s="218"/>
      <c r="I25" s="218"/>
      <c r="J25" s="219">
        <f t="shared" si="0"/>
        <v>19704</v>
      </c>
    </row>
    <row r="26" spans="1:10" ht="15" customHeight="1">
      <c r="A26" s="234" t="s">
        <v>52</v>
      </c>
      <c r="B26" s="232" t="s">
        <v>272</v>
      </c>
      <c r="C26" s="232" t="s">
        <v>238</v>
      </c>
      <c r="D26" s="235" t="s">
        <v>130</v>
      </c>
      <c r="E26" s="236">
        <v>50000</v>
      </c>
      <c r="F26" s="218">
        <v>50000</v>
      </c>
      <c r="G26" s="218"/>
      <c r="H26" s="218"/>
      <c r="I26" s="218"/>
      <c r="J26" s="219">
        <f t="shared" si="0"/>
        <v>50000</v>
      </c>
    </row>
    <row r="27" spans="1:10" ht="19.5" customHeight="1">
      <c r="A27" s="225" t="s">
        <v>12</v>
      </c>
      <c r="B27" s="216" t="s">
        <v>13</v>
      </c>
      <c r="C27" s="232" t="s">
        <v>29</v>
      </c>
      <c r="D27" s="235" t="s">
        <v>273</v>
      </c>
      <c r="E27" s="236">
        <v>7000</v>
      </c>
      <c r="F27" s="236">
        <v>7000</v>
      </c>
      <c r="G27" s="218"/>
      <c r="H27" s="218"/>
      <c r="I27" s="218"/>
      <c r="J27" s="219">
        <f t="shared" si="0"/>
        <v>7000</v>
      </c>
    </row>
    <row r="28" spans="1:10" ht="19.5" customHeight="1">
      <c r="A28" s="225" t="s">
        <v>12</v>
      </c>
      <c r="B28" s="216" t="s">
        <v>13</v>
      </c>
      <c r="C28" s="232" t="s">
        <v>29</v>
      </c>
      <c r="D28" s="235" t="s">
        <v>274</v>
      </c>
      <c r="E28" s="236">
        <v>8000</v>
      </c>
      <c r="F28" s="236">
        <v>8000</v>
      </c>
      <c r="G28" s="218"/>
      <c r="H28" s="218"/>
      <c r="I28" s="218"/>
      <c r="J28" s="219">
        <f t="shared" si="0"/>
        <v>8000</v>
      </c>
    </row>
    <row r="29" spans="1:10" ht="18.75" customHeight="1">
      <c r="A29" s="225" t="s">
        <v>12</v>
      </c>
      <c r="B29" s="216" t="s">
        <v>13</v>
      </c>
      <c r="C29" s="232" t="s">
        <v>29</v>
      </c>
      <c r="D29" s="235" t="s">
        <v>275</v>
      </c>
      <c r="E29" s="236">
        <v>7631</v>
      </c>
      <c r="F29" s="236">
        <v>7631</v>
      </c>
      <c r="G29" s="218"/>
      <c r="H29" s="218"/>
      <c r="I29" s="218"/>
      <c r="J29" s="219">
        <f t="shared" si="0"/>
        <v>7631</v>
      </c>
    </row>
    <row r="30" spans="1:10" ht="16.5" customHeight="1">
      <c r="A30" s="225" t="s">
        <v>12</v>
      </c>
      <c r="B30" s="216" t="s">
        <v>13</v>
      </c>
      <c r="C30" s="232" t="s">
        <v>29</v>
      </c>
      <c r="D30" s="233" t="s">
        <v>276</v>
      </c>
      <c r="E30" s="134">
        <v>14019</v>
      </c>
      <c r="F30" s="134">
        <v>14019</v>
      </c>
      <c r="G30" s="218"/>
      <c r="H30" s="218"/>
      <c r="I30" s="218"/>
      <c r="J30" s="219">
        <f t="shared" si="0"/>
        <v>14019</v>
      </c>
    </row>
    <row r="31" spans="1:10" ht="23.25" customHeight="1">
      <c r="A31" s="220" t="s">
        <v>12</v>
      </c>
      <c r="B31" s="221" t="s">
        <v>13</v>
      </c>
      <c r="C31" s="237" t="s">
        <v>45</v>
      </c>
      <c r="D31" s="238" t="s">
        <v>277</v>
      </c>
      <c r="E31" s="133">
        <v>4349</v>
      </c>
      <c r="F31" s="133">
        <v>4349</v>
      </c>
      <c r="G31" s="239"/>
      <c r="H31" s="239"/>
      <c r="I31" s="239"/>
      <c r="J31" s="240">
        <f t="shared" si="0"/>
        <v>4349</v>
      </c>
    </row>
    <row r="32" spans="1:10" ht="45" customHeight="1">
      <c r="A32" s="225" t="s">
        <v>12</v>
      </c>
      <c r="B32" s="216" t="s">
        <v>13</v>
      </c>
      <c r="C32" s="216" t="s">
        <v>29</v>
      </c>
      <c r="D32" s="230" t="s">
        <v>278</v>
      </c>
      <c r="E32" s="218">
        <v>400000</v>
      </c>
      <c r="F32" s="218">
        <v>400000</v>
      </c>
      <c r="G32" s="218"/>
      <c r="H32" s="218"/>
      <c r="I32" s="218"/>
      <c r="J32" s="219">
        <f t="shared" si="0"/>
        <v>400000</v>
      </c>
    </row>
    <row r="33" spans="1:10" ht="30" customHeight="1">
      <c r="A33" s="225" t="s">
        <v>12</v>
      </c>
      <c r="B33" s="216" t="s">
        <v>97</v>
      </c>
      <c r="C33" s="216" t="s">
        <v>238</v>
      </c>
      <c r="D33" s="235" t="s">
        <v>279</v>
      </c>
      <c r="E33" s="218">
        <v>500000</v>
      </c>
      <c r="F33" s="218">
        <f>145863-11959-10000-2000</f>
        <v>121904</v>
      </c>
      <c r="G33" s="218"/>
      <c r="H33" s="218"/>
      <c r="I33" s="218"/>
      <c r="J33" s="219">
        <f t="shared" si="0"/>
        <v>121904</v>
      </c>
    </row>
    <row r="34" spans="1:10" ht="30" customHeight="1">
      <c r="A34" s="225" t="s">
        <v>12</v>
      </c>
      <c r="B34" s="216" t="s">
        <v>97</v>
      </c>
      <c r="C34" s="216" t="s">
        <v>238</v>
      </c>
      <c r="D34" s="235" t="s">
        <v>280</v>
      </c>
      <c r="E34" s="218">
        <v>40000</v>
      </c>
      <c r="F34" s="218">
        <v>12000</v>
      </c>
      <c r="G34" s="218"/>
      <c r="H34" s="218"/>
      <c r="I34" s="218"/>
      <c r="J34" s="219">
        <f t="shared" si="0"/>
        <v>12000</v>
      </c>
    </row>
    <row r="35" spans="1:10" ht="55.5" customHeight="1">
      <c r="A35" s="225" t="s">
        <v>16</v>
      </c>
      <c r="B35" s="216" t="s">
        <v>188</v>
      </c>
      <c r="C35" s="216" t="s">
        <v>29</v>
      </c>
      <c r="D35" s="230" t="s">
        <v>281</v>
      </c>
      <c r="E35" s="218">
        <v>1350000</v>
      </c>
      <c r="F35" s="218">
        <v>684000</v>
      </c>
      <c r="G35" s="218"/>
      <c r="H35" s="218"/>
      <c r="I35" s="218">
        <v>666000</v>
      </c>
      <c r="J35" s="219">
        <f>SUM(F35:I35)</f>
        <v>1350000</v>
      </c>
    </row>
    <row r="36" spans="1:10" ht="24.75" customHeight="1">
      <c r="A36" s="225" t="s">
        <v>16</v>
      </c>
      <c r="B36" s="216" t="s">
        <v>17</v>
      </c>
      <c r="C36" s="216" t="s">
        <v>29</v>
      </c>
      <c r="D36" s="230" t="s">
        <v>282</v>
      </c>
      <c r="E36" s="218">
        <v>11626</v>
      </c>
      <c r="F36" s="218">
        <v>11626</v>
      </c>
      <c r="G36" s="218"/>
      <c r="H36" s="218"/>
      <c r="I36" s="218"/>
      <c r="J36" s="219">
        <f t="shared" si="0"/>
        <v>11626</v>
      </c>
    </row>
    <row r="37" spans="1:10" ht="21.75" customHeight="1">
      <c r="A37" s="220" t="s">
        <v>16</v>
      </c>
      <c r="B37" s="221" t="s">
        <v>17</v>
      </c>
      <c r="C37" s="221" t="s">
        <v>29</v>
      </c>
      <c r="D37" s="241" t="s">
        <v>283</v>
      </c>
      <c r="E37" s="239">
        <v>14669</v>
      </c>
      <c r="F37" s="239">
        <v>14669</v>
      </c>
      <c r="G37" s="239"/>
      <c r="H37" s="239"/>
      <c r="I37" s="239"/>
      <c r="J37" s="240">
        <f t="shared" si="0"/>
        <v>14669</v>
      </c>
    </row>
    <row r="38" spans="1:10" ht="19.5" customHeight="1">
      <c r="A38" s="225" t="s">
        <v>16</v>
      </c>
      <c r="B38" s="216" t="s">
        <v>17</v>
      </c>
      <c r="C38" s="216" t="s">
        <v>29</v>
      </c>
      <c r="D38" s="230" t="s">
        <v>284</v>
      </c>
      <c r="E38" s="218">
        <v>8718</v>
      </c>
      <c r="F38" s="218">
        <v>8718</v>
      </c>
      <c r="G38" s="218"/>
      <c r="H38" s="218"/>
      <c r="I38" s="218"/>
      <c r="J38" s="219">
        <f>SUM(F38:I38)</f>
        <v>8718</v>
      </c>
    </row>
    <row r="39" spans="1:10" ht="26.25" customHeight="1">
      <c r="A39" s="242" t="s">
        <v>16</v>
      </c>
      <c r="B39" s="243" t="s">
        <v>17</v>
      </c>
      <c r="C39" s="243" t="s">
        <v>29</v>
      </c>
      <c r="D39" s="244" t="s">
        <v>285</v>
      </c>
      <c r="E39" s="245">
        <v>4000</v>
      </c>
      <c r="F39" s="245">
        <v>4000</v>
      </c>
      <c r="G39" s="245"/>
      <c r="H39" s="245"/>
      <c r="I39" s="245"/>
      <c r="J39" s="246">
        <f t="shared" si="0"/>
        <v>4000</v>
      </c>
    </row>
    <row r="40" spans="1:10" ht="27" customHeight="1">
      <c r="A40" s="225" t="s">
        <v>16</v>
      </c>
      <c r="B40" s="216" t="s">
        <v>17</v>
      </c>
      <c r="C40" s="216" t="s">
        <v>29</v>
      </c>
      <c r="D40" s="230" t="s">
        <v>286</v>
      </c>
      <c r="E40" s="218">
        <v>5000</v>
      </c>
      <c r="F40" s="218">
        <v>5000</v>
      </c>
      <c r="G40" s="218"/>
      <c r="H40" s="218"/>
      <c r="I40" s="218"/>
      <c r="J40" s="219">
        <f t="shared" si="0"/>
        <v>5000</v>
      </c>
    </row>
    <row r="41" spans="1:10" ht="17.25" customHeight="1">
      <c r="A41" s="225" t="s">
        <v>16</v>
      </c>
      <c r="B41" s="216" t="s">
        <v>17</v>
      </c>
      <c r="C41" s="216" t="s">
        <v>29</v>
      </c>
      <c r="D41" s="238" t="s">
        <v>287</v>
      </c>
      <c r="E41" s="239">
        <v>108000</v>
      </c>
      <c r="F41" s="218">
        <v>36000</v>
      </c>
      <c r="G41" s="218"/>
      <c r="H41" s="218"/>
      <c r="I41" s="218"/>
      <c r="J41" s="219">
        <f t="shared" si="0"/>
        <v>36000</v>
      </c>
    </row>
    <row r="42" spans="1:10" ht="18" customHeight="1">
      <c r="A42" s="225" t="s">
        <v>16</v>
      </c>
      <c r="B42" s="216" t="s">
        <v>17</v>
      </c>
      <c r="C42" s="216" t="s">
        <v>29</v>
      </c>
      <c r="D42" s="238" t="s">
        <v>288</v>
      </c>
      <c r="E42" s="239">
        <v>10000</v>
      </c>
      <c r="F42" s="218">
        <v>4924</v>
      </c>
      <c r="G42" s="218"/>
      <c r="H42" s="218"/>
      <c r="I42" s="218"/>
      <c r="J42" s="219">
        <f t="shared" si="0"/>
        <v>4924</v>
      </c>
    </row>
    <row r="43" spans="1:10" ht="26.25" customHeight="1">
      <c r="A43" s="225" t="s">
        <v>16</v>
      </c>
      <c r="B43" s="216" t="s">
        <v>17</v>
      </c>
      <c r="C43" s="216" t="s">
        <v>45</v>
      </c>
      <c r="D43" s="230" t="s">
        <v>289</v>
      </c>
      <c r="E43" s="218">
        <v>80000</v>
      </c>
      <c r="F43" s="218">
        <v>80000</v>
      </c>
      <c r="G43" s="218"/>
      <c r="H43" s="218"/>
      <c r="I43" s="218"/>
      <c r="J43" s="219">
        <f t="shared" si="0"/>
        <v>80000</v>
      </c>
    </row>
    <row r="44" spans="1:10" ht="22.5" customHeight="1">
      <c r="A44" s="225" t="s">
        <v>16</v>
      </c>
      <c r="B44" s="216" t="s">
        <v>17</v>
      </c>
      <c r="C44" s="216" t="s">
        <v>29</v>
      </c>
      <c r="D44" s="238" t="s">
        <v>290</v>
      </c>
      <c r="E44" s="218">
        <v>15000</v>
      </c>
      <c r="F44" s="218">
        <v>15000</v>
      </c>
      <c r="G44" s="218"/>
      <c r="H44" s="218"/>
      <c r="I44" s="218"/>
      <c r="J44" s="219">
        <f t="shared" si="0"/>
        <v>15000</v>
      </c>
    </row>
    <row r="45" spans="1:10" ht="26.25" customHeight="1" thickBot="1">
      <c r="A45" s="225" t="s">
        <v>16</v>
      </c>
      <c r="B45" s="216" t="s">
        <v>17</v>
      </c>
      <c r="C45" s="216" t="s">
        <v>45</v>
      </c>
      <c r="D45" s="230" t="s">
        <v>291</v>
      </c>
      <c r="E45" s="218">
        <v>6100</v>
      </c>
      <c r="F45" s="218">
        <v>6100</v>
      </c>
      <c r="G45" s="218"/>
      <c r="H45" s="218"/>
      <c r="I45" s="218"/>
      <c r="J45" s="219">
        <f>SUM(F45:I45)</f>
        <v>6100</v>
      </c>
    </row>
    <row r="46" spans="1:10" ht="19.5" customHeight="1" thickBot="1" thickTop="1">
      <c r="A46" s="343" t="s">
        <v>199</v>
      </c>
      <c r="B46" s="344"/>
      <c r="C46" s="344"/>
      <c r="D46" s="344"/>
      <c r="E46" s="247" t="s">
        <v>117</v>
      </c>
      <c r="F46" s="248">
        <f>SUM(F7:F45)</f>
        <v>5976947</v>
      </c>
      <c r="G46" s="248">
        <f>SUM(G7:G45)</f>
        <v>171742</v>
      </c>
      <c r="H46" s="248">
        <f>SUM(H7:H45)</f>
        <v>720000</v>
      </c>
      <c r="I46" s="248">
        <f>SUM(I7:I45)</f>
        <v>1609350</v>
      </c>
      <c r="J46" s="249">
        <f t="shared" si="0"/>
        <v>8478039</v>
      </c>
    </row>
    <row r="47" spans="1:10" ht="19.5" customHeight="1" thickTop="1">
      <c r="A47" s="250"/>
      <c r="B47" s="250"/>
      <c r="C47" s="250"/>
      <c r="D47" s="251"/>
      <c r="E47" s="252"/>
      <c r="F47" s="253"/>
      <c r="G47" s="252"/>
      <c r="H47" s="252"/>
      <c r="I47" s="252"/>
      <c r="J47" s="252"/>
    </row>
    <row r="48" spans="1:10" ht="19.5" customHeight="1">
      <c r="A48" s="250"/>
      <c r="B48" s="250"/>
      <c r="C48" s="345"/>
      <c r="D48" s="345"/>
      <c r="E48" s="252"/>
      <c r="F48" s="252"/>
      <c r="G48" s="252"/>
      <c r="H48" s="252"/>
      <c r="I48" s="252"/>
      <c r="J48" s="252"/>
    </row>
    <row r="49" spans="1:10" ht="19.5" customHeight="1">
      <c r="A49" s="250"/>
      <c r="B49" s="250"/>
      <c r="C49" s="346"/>
      <c r="D49" s="346"/>
      <c r="E49" s="252"/>
      <c r="F49" s="252"/>
      <c r="G49" s="252"/>
      <c r="H49" s="252"/>
      <c r="I49" s="252"/>
      <c r="J49" s="252"/>
    </row>
    <row r="50" spans="1:10" ht="19.5" customHeight="1">
      <c r="A50" s="250"/>
      <c r="B50" s="250"/>
      <c r="C50" s="250"/>
      <c r="D50" s="251"/>
      <c r="E50" s="252"/>
      <c r="F50" s="252"/>
      <c r="G50" s="252"/>
      <c r="H50" s="252"/>
      <c r="I50" s="252"/>
      <c r="J50" s="252"/>
    </row>
    <row r="51" spans="1:10" ht="19.5" customHeight="1">
      <c r="A51" s="250"/>
      <c r="B51" s="250"/>
      <c r="C51" s="250"/>
      <c r="D51" s="251"/>
      <c r="E51" s="252"/>
      <c r="F51" s="252"/>
      <c r="G51" s="252"/>
      <c r="H51" s="252"/>
      <c r="I51" s="252"/>
      <c r="J51" s="252"/>
    </row>
    <row r="52" spans="1:12" ht="19.5" customHeight="1">
      <c r="A52" s="250"/>
      <c r="B52" s="250"/>
      <c r="C52" s="250"/>
      <c r="D52" s="251"/>
      <c r="E52" s="252"/>
      <c r="F52" s="252"/>
      <c r="G52" s="252"/>
      <c r="H52" s="252"/>
      <c r="I52" s="252"/>
      <c r="J52" s="252"/>
      <c r="L52" s="254"/>
    </row>
    <row r="53" spans="1:10" ht="19.5" customHeight="1">
      <c r="A53" s="250"/>
      <c r="B53" s="250"/>
      <c r="C53" s="250"/>
      <c r="D53" s="251"/>
      <c r="E53" s="252"/>
      <c r="F53" s="252"/>
      <c r="G53" s="252"/>
      <c r="H53" s="252"/>
      <c r="I53" s="252"/>
      <c r="J53" s="252"/>
    </row>
    <row r="54" spans="1:10" ht="19.5" customHeight="1">
      <c r="A54" s="250"/>
      <c r="B54" s="250"/>
      <c r="C54" s="250"/>
      <c r="D54" s="251"/>
      <c r="E54" s="252"/>
      <c r="F54" s="252"/>
      <c r="G54" s="252"/>
      <c r="H54" s="252"/>
      <c r="I54" s="252"/>
      <c r="J54" s="252"/>
    </row>
    <row r="55" spans="1:10" ht="19.5" customHeight="1">
      <c r="A55" s="250"/>
      <c r="B55" s="250"/>
      <c r="C55" s="250"/>
      <c r="D55" s="251"/>
      <c r="E55" s="252"/>
      <c r="F55" s="252"/>
      <c r="G55" s="252"/>
      <c r="H55" s="252"/>
      <c r="I55" s="252"/>
      <c r="J55" s="252"/>
    </row>
    <row r="56" spans="1:10" ht="19.5" customHeight="1">
      <c r="A56" s="255"/>
      <c r="B56" s="255"/>
      <c r="C56" s="255"/>
      <c r="D56" s="251"/>
      <c r="E56" s="256"/>
      <c r="F56" s="256"/>
      <c r="G56" s="256"/>
      <c r="H56" s="256"/>
      <c r="I56" s="256"/>
      <c r="J56" s="256"/>
    </row>
    <row r="57" spans="1:10" ht="19.5" customHeight="1">
      <c r="A57" s="255"/>
      <c r="B57" s="255"/>
      <c r="C57" s="255"/>
      <c r="D57" s="251"/>
      <c r="E57" s="256"/>
      <c r="F57" s="256"/>
      <c r="G57" s="256"/>
      <c r="H57" s="256"/>
      <c r="I57" s="256"/>
      <c r="J57" s="256"/>
    </row>
    <row r="58" spans="1:10" ht="19.5" customHeight="1">
      <c r="A58" s="255"/>
      <c r="B58" s="255"/>
      <c r="C58" s="255"/>
      <c r="D58" s="251"/>
      <c r="E58" s="256"/>
      <c r="F58" s="256"/>
      <c r="G58" s="256"/>
      <c r="H58" s="256"/>
      <c r="I58" s="256"/>
      <c r="J58" s="256"/>
    </row>
    <row r="59" spans="1:10" ht="19.5" customHeight="1">
      <c r="A59" s="255"/>
      <c r="B59" s="255"/>
      <c r="C59" s="255"/>
      <c r="D59" s="251"/>
      <c r="E59" s="255"/>
      <c r="F59" s="255"/>
      <c r="G59" s="255"/>
      <c r="H59" s="255"/>
      <c r="I59" s="255"/>
      <c r="J59" s="255"/>
    </row>
    <row r="60" ht="19.5" customHeight="1">
      <c r="D60" s="257"/>
    </row>
    <row r="61" ht="19.5" customHeight="1">
      <c r="D61" s="257"/>
    </row>
    <row r="62" ht="19.5" customHeight="1">
      <c r="D62" s="257"/>
    </row>
    <row r="63" ht="19.5" customHeight="1">
      <c r="D63" s="257"/>
    </row>
    <row r="64" ht="19.5" customHeight="1">
      <c r="D64" s="257"/>
    </row>
  </sheetData>
  <mergeCells count="10">
    <mergeCell ref="F2:J2"/>
    <mergeCell ref="A4:J4"/>
    <mergeCell ref="A9:A10"/>
    <mergeCell ref="B9:B10"/>
    <mergeCell ref="D9:D10"/>
    <mergeCell ref="E9:E10"/>
    <mergeCell ref="A46:D46"/>
    <mergeCell ref="C48:D48"/>
    <mergeCell ref="C49:D49"/>
    <mergeCell ref="B1:D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7"/>
  <sheetViews>
    <sheetView workbookViewId="0" topLeftCell="A1">
      <selection activeCell="E13" sqref="E13"/>
    </sheetView>
  </sheetViews>
  <sheetFormatPr defaultColWidth="9.140625" defaultRowHeight="12.75"/>
  <cols>
    <col min="1" max="1" width="7.28125" style="91" customWidth="1"/>
    <col min="2" max="2" width="62.57421875" style="91" customWidth="1"/>
    <col min="3" max="3" width="12.28125" style="91" customWidth="1"/>
    <col min="4" max="4" width="13.00390625" style="91" customWidth="1"/>
    <col min="5" max="5" width="12.7109375" style="91" customWidth="1"/>
    <col min="6" max="6" width="11.00390625" style="91" customWidth="1"/>
    <col min="7" max="7" width="12.7109375" style="91" customWidth="1"/>
    <col min="8" max="8" width="13.140625" style="91" customWidth="1"/>
    <col min="9" max="16384" width="9.140625" style="91" customWidth="1"/>
  </cols>
  <sheetData>
    <row r="1" spans="1:8" ht="12.75" customHeight="1">
      <c r="A1" s="375" t="s">
        <v>327</v>
      </c>
      <c r="B1" s="375"/>
      <c r="C1" s="263"/>
      <c r="D1" s="264"/>
      <c r="E1" s="265" t="s">
        <v>294</v>
      </c>
      <c r="F1" s="265"/>
      <c r="G1" s="266"/>
      <c r="H1" s="265"/>
    </row>
    <row r="2" spans="1:8" ht="12.75">
      <c r="A2" s="375"/>
      <c r="B2" s="375"/>
      <c r="C2" s="264"/>
      <c r="D2" s="264"/>
      <c r="E2" s="265" t="s">
        <v>295</v>
      </c>
      <c r="F2" s="265"/>
      <c r="G2" s="266"/>
      <c r="H2" s="265"/>
    </row>
    <row r="3" spans="2:8" ht="12.75">
      <c r="B3" s="264"/>
      <c r="C3" s="264"/>
      <c r="D3" s="264"/>
      <c r="E3" s="265" t="s">
        <v>296</v>
      </c>
      <c r="F3" s="265"/>
      <c r="G3" s="266"/>
      <c r="H3" s="265"/>
    </row>
    <row r="4" ht="8.25" customHeight="1"/>
    <row r="5" spans="1:8" ht="18" customHeight="1">
      <c r="A5" s="376" t="s">
        <v>297</v>
      </c>
      <c r="B5" s="376"/>
      <c r="C5" s="376"/>
      <c r="D5" s="376"/>
      <c r="E5" s="376"/>
      <c r="F5" s="376"/>
      <c r="G5" s="376"/>
      <c r="H5" s="376"/>
    </row>
    <row r="6" ht="13.5" thickBot="1">
      <c r="A6" s="326"/>
    </row>
    <row r="7" spans="1:8" ht="24.75" customHeight="1" thickTop="1">
      <c r="A7" s="377" t="s">
        <v>298</v>
      </c>
      <c r="B7" s="379" t="s">
        <v>299</v>
      </c>
      <c r="C7" s="379" t="s">
        <v>300</v>
      </c>
      <c r="D7" s="379" t="s">
        <v>301</v>
      </c>
      <c r="E7" s="379"/>
      <c r="F7" s="379"/>
      <c r="G7" s="379"/>
      <c r="H7" s="381"/>
    </row>
    <row r="8" spans="1:8" ht="27" customHeight="1" thickBot="1">
      <c r="A8" s="378"/>
      <c r="B8" s="380"/>
      <c r="C8" s="380"/>
      <c r="D8" s="231" t="s">
        <v>302</v>
      </c>
      <c r="E8" s="231" t="s">
        <v>303</v>
      </c>
      <c r="F8" s="231" t="s">
        <v>304</v>
      </c>
      <c r="G8" s="231" t="s">
        <v>305</v>
      </c>
      <c r="H8" s="267" t="s">
        <v>110</v>
      </c>
    </row>
    <row r="9" spans="1:8" ht="18" customHeight="1" thickBot="1" thickTop="1">
      <c r="A9" s="366" t="s">
        <v>306</v>
      </c>
      <c r="B9" s="367"/>
      <c r="C9" s="367"/>
      <c r="D9" s="367"/>
      <c r="E9" s="367"/>
      <c r="F9" s="367"/>
      <c r="G9" s="367"/>
      <c r="H9" s="368"/>
    </row>
    <row r="10" spans="1:8" ht="18" customHeight="1" thickTop="1">
      <c r="A10" s="369">
        <v>2010</v>
      </c>
      <c r="B10" s="268" t="s">
        <v>255</v>
      </c>
      <c r="C10" s="269">
        <v>6000000</v>
      </c>
      <c r="D10" s="269">
        <v>580000</v>
      </c>
      <c r="E10" s="269"/>
      <c r="F10" s="269">
        <v>0</v>
      </c>
      <c r="G10" s="269">
        <v>960000</v>
      </c>
      <c r="H10" s="270">
        <f aca="true" t="shared" si="0" ref="H10:H15">SUM(D10:G10)</f>
        <v>1540000</v>
      </c>
    </row>
    <row r="11" spans="1:8" ht="16.5" customHeight="1">
      <c r="A11" s="370"/>
      <c r="B11" s="271" t="s">
        <v>257</v>
      </c>
      <c r="C11" s="272">
        <v>7846790</v>
      </c>
      <c r="D11" s="272">
        <v>2060000</v>
      </c>
      <c r="E11" s="272"/>
      <c r="F11" s="272">
        <v>0</v>
      </c>
      <c r="G11" s="272"/>
      <c r="H11" s="273">
        <f t="shared" si="0"/>
        <v>2060000</v>
      </c>
    </row>
    <row r="12" spans="1:8" ht="17.25" customHeight="1">
      <c r="A12" s="370"/>
      <c r="B12" s="274" t="s">
        <v>260</v>
      </c>
      <c r="C12" s="272">
        <v>17000</v>
      </c>
      <c r="D12" s="272">
        <v>17000</v>
      </c>
      <c r="E12" s="272"/>
      <c r="F12" s="272"/>
      <c r="G12" s="272"/>
      <c r="H12" s="273">
        <f t="shared" si="0"/>
        <v>17000</v>
      </c>
    </row>
    <row r="13" spans="1:8" ht="25.5" customHeight="1">
      <c r="A13" s="370"/>
      <c r="B13" s="275" t="s">
        <v>307</v>
      </c>
      <c r="C13" s="272">
        <v>22000</v>
      </c>
      <c r="D13" s="272">
        <v>22000</v>
      </c>
      <c r="E13" s="272"/>
      <c r="F13" s="272"/>
      <c r="G13" s="272"/>
      <c r="H13" s="273">
        <f t="shared" si="0"/>
        <v>22000</v>
      </c>
    </row>
    <row r="14" spans="1:8" ht="17.25" customHeight="1">
      <c r="A14" s="370"/>
      <c r="B14" s="275" t="s">
        <v>261</v>
      </c>
      <c r="C14" s="272">
        <v>100000</v>
      </c>
      <c r="D14" s="272">
        <v>142000</v>
      </c>
      <c r="E14" s="272"/>
      <c r="F14" s="272"/>
      <c r="G14" s="272"/>
      <c r="H14" s="273">
        <f t="shared" si="0"/>
        <v>142000</v>
      </c>
    </row>
    <row r="15" spans="1:8" ht="51" customHeight="1" thickBot="1">
      <c r="A15" s="371"/>
      <c r="B15" s="276" t="s">
        <v>259</v>
      </c>
      <c r="C15" s="277">
        <v>1000000</v>
      </c>
      <c r="D15" s="277">
        <v>50000</v>
      </c>
      <c r="E15" s="277"/>
      <c r="F15" s="277">
        <v>0</v>
      </c>
      <c r="G15" s="277"/>
      <c r="H15" s="278">
        <f t="shared" si="0"/>
        <v>50000</v>
      </c>
    </row>
    <row r="16" spans="1:8" ht="18" customHeight="1" thickBot="1" thickTop="1">
      <c r="A16" s="279" t="s">
        <v>199</v>
      </c>
      <c r="B16" s="280" t="s">
        <v>308</v>
      </c>
      <c r="C16" s="281" t="s">
        <v>308</v>
      </c>
      <c r="D16" s="281">
        <f>SUM(D10:D15)</f>
        <v>2871000</v>
      </c>
      <c r="E16" s="281">
        <f>SUM(E11:E15)</f>
        <v>0</v>
      </c>
      <c r="F16" s="281">
        <f>SUM(F11:F15)</f>
        <v>0</v>
      </c>
      <c r="G16" s="281">
        <f>SUM(G10:G15)</f>
        <v>960000</v>
      </c>
      <c r="H16" s="282">
        <f>SUM(H10:H15)</f>
        <v>3831000</v>
      </c>
    </row>
    <row r="17" spans="1:8" ht="18" customHeight="1" thickTop="1">
      <c r="A17" s="372">
        <v>2011</v>
      </c>
      <c r="B17" s="268" t="s">
        <v>255</v>
      </c>
      <c r="C17" s="269">
        <v>6000000</v>
      </c>
      <c r="D17" s="283">
        <v>884000</v>
      </c>
      <c r="E17" s="283">
        <v>442000</v>
      </c>
      <c r="F17" s="283"/>
      <c r="G17" s="283">
        <f>1326000-E17</f>
        <v>884000</v>
      </c>
      <c r="H17" s="273">
        <f>SUM(D17:G17)</f>
        <v>2210000</v>
      </c>
    </row>
    <row r="18" spans="1:8" ht="18" customHeight="1">
      <c r="A18" s="373"/>
      <c r="B18" s="284" t="s">
        <v>309</v>
      </c>
      <c r="C18" s="272">
        <v>1000000</v>
      </c>
      <c r="D18" s="285">
        <v>280000</v>
      </c>
      <c r="E18" s="285">
        <v>140000</v>
      </c>
      <c r="F18" s="285"/>
      <c r="G18" s="285">
        <v>280000</v>
      </c>
      <c r="H18" s="273">
        <f>SUM(D18:G18)</f>
        <v>700000</v>
      </c>
    </row>
    <row r="19" spans="1:8" ht="50.25" customHeight="1">
      <c r="A19" s="373"/>
      <c r="B19" s="274" t="s">
        <v>259</v>
      </c>
      <c r="C19" s="286">
        <v>1000000</v>
      </c>
      <c r="D19" s="287">
        <v>100000</v>
      </c>
      <c r="E19" s="287"/>
      <c r="F19" s="287"/>
      <c r="G19" s="287"/>
      <c r="H19" s="273">
        <f>SUM(D19:G19)</f>
        <v>100000</v>
      </c>
    </row>
    <row r="20" spans="1:8" ht="15.75" customHeight="1">
      <c r="A20" s="373"/>
      <c r="B20" s="288" t="s">
        <v>310</v>
      </c>
      <c r="C20" s="289">
        <v>7500000</v>
      </c>
      <c r="D20" s="290">
        <v>800000</v>
      </c>
      <c r="E20" s="290">
        <v>240000</v>
      </c>
      <c r="F20" s="290"/>
      <c r="G20" s="290">
        <f>1200000-E20</f>
        <v>960000</v>
      </c>
      <c r="H20" s="273">
        <f>SUM(D20:G20)</f>
        <v>2000000</v>
      </c>
    </row>
    <row r="21" spans="1:8" ht="15.75" customHeight="1" thickBot="1">
      <c r="A21" s="374"/>
      <c r="B21" s="291" t="s">
        <v>311</v>
      </c>
      <c r="C21" s="277">
        <v>3000000</v>
      </c>
      <c r="D21" s="292">
        <v>24000</v>
      </c>
      <c r="E21" s="292">
        <v>36000</v>
      </c>
      <c r="F21" s="292"/>
      <c r="G21" s="292"/>
      <c r="H21" s="273">
        <f>SUM(D21:G21)</f>
        <v>60000</v>
      </c>
    </row>
    <row r="22" spans="1:8" ht="15.75" customHeight="1" thickBot="1" thickTop="1">
      <c r="A22" s="279" t="s">
        <v>199</v>
      </c>
      <c r="B22" s="293" t="s">
        <v>308</v>
      </c>
      <c r="C22" s="294" t="s">
        <v>308</v>
      </c>
      <c r="D22" s="294">
        <f>SUM(D17:D21)</f>
        <v>2088000</v>
      </c>
      <c r="E22" s="294">
        <f>SUM(E17:E21)</f>
        <v>858000</v>
      </c>
      <c r="F22" s="294">
        <f>SUM(F17:F21)</f>
        <v>0</v>
      </c>
      <c r="G22" s="294">
        <f>SUM(G17:G21)</f>
        <v>2124000</v>
      </c>
      <c r="H22" s="295">
        <f>SUM(H17:H21)</f>
        <v>5070000</v>
      </c>
    </row>
    <row r="23" spans="1:8" ht="15.75" customHeight="1" thickTop="1">
      <c r="A23" s="372">
        <v>2012</v>
      </c>
      <c r="B23" s="268" t="s">
        <v>255</v>
      </c>
      <c r="C23" s="269">
        <v>6000000</v>
      </c>
      <c r="D23" s="283">
        <v>884000</v>
      </c>
      <c r="E23" s="283">
        <v>442000</v>
      </c>
      <c r="F23" s="283"/>
      <c r="G23" s="283">
        <f>1326000-E23</f>
        <v>884000</v>
      </c>
      <c r="H23" s="273">
        <f>SUM(D23:G23)</f>
        <v>2210000</v>
      </c>
    </row>
    <row r="24" spans="1:8" ht="15.75" customHeight="1">
      <c r="A24" s="373"/>
      <c r="B24" s="288" t="s">
        <v>310</v>
      </c>
      <c r="C24" s="289">
        <v>7500000</v>
      </c>
      <c r="D24" s="290">
        <v>880000</v>
      </c>
      <c r="E24" s="290">
        <v>440000</v>
      </c>
      <c r="F24" s="290"/>
      <c r="G24" s="290">
        <f>1320000-E24</f>
        <v>880000</v>
      </c>
      <c r="H24" s="273">
        <f>SUM(D24:G24)</f>
        <v>2200000</v>
      </c>
    </row>
    <row r="25" spans="1:8" ht="17.25" customHeight="1">
      <c r="A25" s="373"/>
      <c r="B25" s="274" t="s">
        <v>312</v>
      </c>
      <c r="C25" s="286">
        <v>4000000</v>
      </c>
      <c r="D25" s="285">
        <v>376000</v>
      </c>
      <c r="E25" s="285">
        <v>112800</v>
      </c>
      <c r="F25" s="285"/>
      <c r="G25" s="285">
        <f>564000-E25</f>
        <v>451200</v>
      </c>
      <c r="H25" s="273">
        <f>SUM(D25:G25)</f>
        <v>940000</v>
      </c>
    </row>
    <row r="26" spans="1:8" ht="15.75" customHeight="1">
      <c r="A26" s="373"/>
      <c r="B26" s="274" t="s">
        <v>311</v>
      </c>
      <c r="C26" s="286">
        <v>3000000</v>
      </c>
      <c r="D26" s="285">
        <v>24000</v>
      </c>
      <c r="E26" s="285">
        <v>36000</v>
      </c>
      <c r="F26" s="285"/>
      <c r="G26" s="285"/>
      <c r="H26" s="273">
        <f>SUM(D26:G26)</f>
        <v>60000</v>
      </c>
    </row>
    <row r="27" spans="1:8" ht="53.25" customHeight="1" thickBot="1">
      <c r="A27" s="373"/>
      <c r="B27" s="274" t="s">
        <v>259</v>
      </c>
      <c r="C27" s="286">
        <v>1000000</v>
      </c>
      <c r="D27" s="296">
        <v>350000</v>
      </c>
      <c r="E27" s="296"/>
      <c r="F27" s="296"/>
      <c r="G27" s="296">
        <v>500000</v>
      </c>
      <c r="H27" s="273">
        <f>SUM(D27:G27)</f>
        <v>850000</v>
      </c>
    </row>
    <row r="28" spans="1:8" ht="15.75" customHeight="1" thickBot="1" thickTop="1">
      <c r="A28" s="279" t="s">
        <v>199</v>
      </c>
      <c r="B28" s="293" t="s">
        <v>308</v>
      </c>
      <c r="C28" s="294" t="s">
        <v>308</v>
      </c>
      <c r="D28" s="294">
        <f>SUM(D23:D27)</f>
        <v>2514000</v>
      </c>
      <c r="E28" s="294">
        <f>SUM(E23:E27)</f>
        <v>1030800</v>
      </c>
      <c r="F28" s="294">
        <f>SUM(F23:F27)</f>
        <v>0</v>
      </c>
      <c r="G28" s="294">
        <f>SUM(G23:G27)</f>
        <v>2715200</v>
      </c>
      <c r="H28" s="295">
        <f>SUM(H23:H27)</f>
        <v>6260000</v>
      </c>
    </row>
    <row r="29" spans="1:8" ht="15" customHeight="1" thickBot="1" thickTop="1">
      <c r="A29" s="297"/>
      <c r="B29" s="297"/>
      <c r="C29" s="298"/>
      <c r="D29" s="298"/>
      <c r="E29" s="298"/>
      <c r="F29" s="298"/>
      <c r="G29" s="298"/>
      <c r="H29" s="298"/>
    </row>
    <row r="30" spans="1:8" ht="18" customHeight="1" thickBot="1" thickTop="1">
      <c r="A30" s="337" t="s">
        <v>313</v>
      </c>
      <c r="B30" s="363"/>
      <c r="C30" s="363"/>
      <c r="D30" s="363"/>
      <c r="E30" s="363"/>
      <c r="F30" s="363"/>
      <c r="G30" s="363"/>
      <c r="H30" s="364"/>
    </row>
    <row r="31" spans="1:8" ht="15.75" customHeight="1" thickTop="1">
      <c r="A31" s="365">
        <v>2010</v>
      </c>
      <c r="B31" s="299" t="s">
        <v>314</v>
      </c>
      <c r="C31" s="300">
        <v>857660</v>
      </c>
      <c r="D31" s="300">
        <v>378000</v>
      </c>
      <c r="E31" s="300">
        <v>180000</v>
      </c>
      <c r="F31" s="300"/>
      <c r="G31" s="300">
        <v>0</v>
      </c>
      <c r="H31" s="301">
        <f>SUM(D31:G31)</f>
        <v>558000</v>
      </c>
    </row>
    <row r="32" spans="1:8" ht="15" customHeight="1" thickBot="1">
      <c r="A32" s="335"/>
      <c r="B32" s="302" t="s">
        <v>315</v>
      </c>
      <c r="C32" s="303">
        <v>500204</v>
      </c>
      <c r="D32" s="303">
        <v>250204</v>
      </c>
      <c r="E32" s="303">
        <v>250000</v>
      </c>
      <c r="F32" s="303"/>
      <c r="G32" s="303"/>
      <c r="H32" s="304">
        <f>SUM(D32:G32)</f>
        <v>500204</v>
      </c>
    </row>
    <row r="33" spans="1:8" ht="16.5" customHeight="1" thickBot="1" thickTop="1">
      <c r="A33" s="279" t="s">
        <v>199</v>
      </c>
      <c r="B33" s="305" t="s">
        <v>308</v>
      </c>
      <c r="C33" s="294" t="s">
        <v>308</v>
      </c>
      <c r="D33" s="294">
        <f>SUM(D30:D32)</f>
        <v>628204</v>
      </c>
      <c r="E33" s="294">
        <f>SUM(E30:E32)</f>
        <v>430000</v>
      </c>
      <c r="F33" s="294">
        <f>SUM(F30:F32)</f>
        <v>0</v>
      </c>
      <c r="G33" s="294">
        <f>SUM(G30:G32)</f>
        <v>0</v>
      </c>
      <c r="H33" s="295">
        <f>SUM(H30:H32)</f>
        <v>1058204</v>
      </c>
    </row>
    <row r="34" spans="1:8" ht="18.75" customHeight="1" thickBot="1" thickTop="1">
      <c r="A34" s="135">
        <v>2011</v>
      </c>
      <c r="B34" s="306" t="s">
        <v>316</v>
      </c>
      <c r="C34" s="283">
        <v>800000</v>
      </c>
      <c r="D34" s="283">
        <v>520000</v>
      </c>
      <c r="E34" s="283">
        <v>120000</v>
      </c>
      <c r="F34" s="283"/>
      <c r="G34" s="283"/>
      <c r="H34" s="301">
        <f>SUM(D34:G34)</f>
        <v>640000</v>
      </c>
    </row>
    <row r="35" spans="1:8" ht="17.25" customHeight="1" thickBot="1" thickTop="1">
      <c r="A35" s="279" t="s">
        <v>199</v>
      </c>
      <c r="B35" s="305" t="s">
        <v>308</v>
      </c>
      <c r="C35" s="294" t="s">
        <v>308</v>
      </c>
      <c r="D35" s="294">
        <f>SUM(D34:D34)</f>
        <v>520000</v>
      </c>
      <c r="E35" s="294">
        <f>SUM(E34:E34)</f>
        <v>120000</v>
      </c>
      <c r="F35" s="294">
        <f>SUM(F34:F34)</f>
        <v>0</v>
      </c>
      <c r="G35" s="294">
        <f>SUM(G34:G34)</f>
        <v>0</v>
      </c>
      <c r="H35" s="295">
        <f>SUM(H34:H34)</f>
        <v>640000</v>
      </c>
    </row>
    <row r="36" spans="1:8" ht="17.25" customHeight="1" thickBot="1" thickTop="1">
      <c r="A36" s="297"/>
      <c r="B36" s="307"/>
      <c r="C36" s="298"/>
      <c r="D36" s="298"/>
      <c r="E36" s="298"/>
      <c r="F36" s="298"/>
      <c r="G36" s="298"/>
      <c r="H36" s="298"/>
    </row>
    <row r="37" spans="1:8" ht="18.75" customHeight="1" thickBot="1" thickTop="1">
      <c r="A37" s="337" t="s">
        <v>317</v>
      </c>
      <c r="B37" s="363"/>
      <c r="C37" s="363"/>
      <c r="D37" s="363"/>
      <c r="E37" s="363"/>
      <c r="F37" s="363"/>
      <c r="G37" s="363"/>
      <c r="H37" s="364"/>
    </row>
    <row r="38" spans="1:8" ht="41.25" customHeight="1" thickTop="1">
      <c r="A38" s="334">
        <v>2010</v>
      </c>
      <c r="B38" s="308" t="s">
        <v>278</v>
      </c>
      <c r="C38" s="283">
        <v>400000</v>
      </c>
      <c r="D38" s="283">
        <v>400000</v>
      </c>
      <c r="E38" s="309"/>
      <c r="F38" s="309"/>
      <c r="G38" s="309"/>
      <c r="H38" s="320">
        <f>SUM(D38:G38)</f>
        <v>400000</v>
      </c>
    </row>
    <row r="39" spans="1:8" ht="21" customHeight="1">
      <c r="A39" s="335"/>
      <c r="B39" s="275" t="s">
        <v>322</v>
      </c>
      <c r="C39" s="285">
        <v>120400</v>
      </c>
      <c r="D39" s="285">
        <v>120400</v>
      </c>
      <c r="E39" s="321"/>
      <c r="F39" s="321"/>
      <c r="G39" s="321"/>
      <c r="H39" s="322">
        <f>SUM(D39:G39)</f>
        <v>120400</v>
      </c>
    </row>
    <row r="40" spans="1:8" ht="42.75" customHeight="1" thickBot="1">
      <c r="A40" s="336"/>
      <c r="B40" s="310" t="s">
        <v>268</v>
      </c>
      <c r="C40" s="311">
        <v>1000000</v>
      </c>
      <c r="D40" s="311">
        <v>311574</v>
      </c>
      <c r="E40" s="311">
        <v>273350</v>
      </c>
      <c r="F40" s="311"/>
      <c r="G40" s="311"/>
      <c r="H40" s="312">
        <f>SUM(D40:G40)</f>
        <v>584924</v>
      </c>
    </row>
    <row r="41" spans="1:8" ht="18" customHeight="1" thickBot="1" thickTop="1">
      <c r="A41" s="279" t="s">
        <v>199</v>
      </c>
      <c r="B41" s="305" t="s">
        <v>308</v>
      </c>
      <c r="C41" s="294" t="s">
        <v>308</v>
      </c>
      <c r="D41" s="294">
        <f>SUM(D37:D40)</f>
        <v>831974</v>
      </c>
      <c r="E41" s="294">
        <f>SUM(E37:E40)</f>
        <v>273350</v>
      </c>
      <c r="F41" s="294">
        <f>SUM(F37:F40)</f>
        <v>0</v>
      </c>
      <c r="G41" s="294">
        <f>SUM(G37:G40)</f>
        <v>0</v>
      </c>
      <c r="H41" s="295">
        <f>SUM(H38:H40)</f>
        <v>1105324</v>
      </c>
    </row>
    <row r="42" spans="1:8" ht="37.5" customHeight="1" thickBot="1" thickTop="1">
      <c r="A42" s="129">
        <v>2011</v>
      </c>
      <c r="B42" s="310" t="s">
        <v>268</v>
      </c>
      <c r="C42" s="311">
        <v>1000000</v>
      </c>
      <c r="D42" s="311">
        <v>415076</v>
      </c>
      <c r="E42" s="311">
        <v>0</v>
      </c>
      <c r="F42" s="311"/>
      <c r="G42" s="311"/>
      <c r="H42" s="312">
        <f>SUM(D42:G42)</f>
        <v>415076</v>
      </c>
    </row>
    <row r="43" spans="1:8" ht="24.75" customHeight="1" thickBot="1" thickTop="1">
      <c r="A43" s="279" t="s">
        <v>199</v>
      </c>
      <c r="B43" s="305" t="s">
        <v>308</v>
      </c>
      <c r="C43" s="294" t="s">
        <v>308</v>
      </c>
      <c r="D43" s="294">
        <f>SUM(D42:D42)</f>
        <v>415076</v>
      </c>
      <c r="E43" s="294">
        <f>SUM(E42:E42)</f>
        <v>0</v>
      </c>
      <c r="F43" s="294">
        <f>SUM(F42:F42)</f>
        <v>0</v>
      </c>
      <c r="G43" s="294">
        <f>SUM(G42:G42)</f>
        <v>0</v>
      </c>
      <c r="H43" s="295">
        <f>SUM(H42:H42)</f>
        <v>415076</v>
      </c>
    </row>
    <row r="44" spans="1:8" ht="44.25" customHeight="1" thickBot="1" thickTop="1">
      <c r="A44" s="135">
        <v>2012</v>
      </c>
      <c r="B44" s="310" t="s">
        <v>318</v>
      </c>
      <c r="C44" s="311">
        <v>1000000</v>
      </c>
      <c r="D44" s="311">
        <v>300000</v>
      </c>
      <c r="E44" s="311"/>
      <c r="F44" s="311"/>
      <c r="G44" s="311"/>
      <c r="H44" s="312">
        <f>SUM(D44:G44)</f>
        <v>300000</v>
      </c>
    </row>
    <row r="45" spans="1:8" ht="17.25" customHeight="1" thickBot="1" thickTop="1">
      <c r="A45" s="279" t="s">
        <v>199</v>
      </c>
      <c r="B45" s="305" t="s">
        <v>308</v>
      </c>
      <c r="C45" s="294" t="s">
        <v>308</v>
      </c>
      <c r="D45" s="294">
        <f>SUM(D44:D44)</f>
        <v>300000</v>
      </c>
      <c r="E45" s="294">
        <f>SUM(E44:E44)</f>
        <v>0</v>
      </c>
      <c r="F45" s="294">
        <f>SUM(F44:F44)</f>
        <v>0</v>
      </c>
      <c r="G45" s="294">
        <f>SUM(G44:G44)</f>
        <v>0</v>
      </c>
      <c r="H45" s="295">
        <f>SUM(H44:H44)</f>
        <v>300000</v>
      </c>
    </row>
    <row r="46" spans="1:8" ht="16.5" customHeight="1" thickBot="1" thickTop="1">
      <c r="A46" s="297"/>
      <c r="B46" s="307"/>
      <c r="C46" s="298"/>
      <c r="D46" s="298"/>
      <c r="E46" s="298"/>
      <c r="F46" s="298"/>
      <c r="G46" s="298"/>
      <c r="H46" s="298"/>
    </row>
    <row r="47" spans="1:8" ht="15" customHeight="1" thickBot="1" thickTop="1">
      <c r="A47" s="337" t="s">
        <v>319</v>
      </c>
      <c r="B47" s="363"/>
      <c r="C47" s="363"/>
      <c r="D47" s="363"/>
      <c r="E47" s="363"/>
      <c r="F47" s="363"/>
      <c r="G47" s="363"/>
      <c r="H47" s="364"/>
    </row>
    <row r="48" spans="1:8" ht="24.75" customHeight="1" thickTop="1">
      <c r="A48" s="334">
        <v>2010</v>
      </c>
      <c r="B48" s="308" t="s">
        <v>264</v>
      </c>
      <c r="C48" s="269">
        <v>300000</v>
      </c>
      <c r="D48" s="269">
        <v>300000</v>
      </c>
      <c r="E48" s="269"/>
      <c r="F48" s="269">
        <v>0</v>
      </c>
      <c r="G48" s="269">
        <v>0</v>
      </c>
      <c r="H48" s="270">
        <f aca="true" t="shared" si="1" ref="H48:H56">SUM(D48:G48)</f>
        <v>300000</v>
      </c>
    </row>
    <row r="49" spans="1:8" ht="26.25" customHeight="1">
      <c r="A49" s="335"/>
      <c r="B49" s="323" t="s">
        <v>279</v>
      </c>
      <c r="C49" s="324">
        <v>500000</v>
      </c>
      <c r="D49" s="324">
        <v>121904</v>
      </c>
      <c r="E49" s="324"/>
      <c r="F49" s="324"/>
      <c r="G49" s="324"/>
      <c r="H49" s="314">
        <f t="shared" si="1"/>
        <v>121904</v>
      </c>
    </row>
    <row r="50" spans="1:8" ht="26.25" customHeight="1">
      <c r="A50" s="335"/>
      <c r="B50" s="323" t="s">
        <v>280</v>
      </c>
      <c r="C50" s="324">
        <v>40000</v>
      </c>
      <c r="D50" s="324">
        <v>12000</v>
      </c>
      <c r="E50" s="324"/>
      <c r="F50" s="324"/>
      <c r="G50" s="324"/>
      <c r="H50" s="314">
        <f t="shared" si="1"/>
        <v>12000</v>
      </c>
    </row>
    <row r="51" spans="1:8" ht="15.75" customHeight="1" thickBot="1">
      <c r="A51" s="336"/>
      <c r="B51" s="328" t="s">
        <v>267</v>
      </c>
      <c r="C51" s="316">
        <v>185000</v>
      </c>
      <c r="D51" s="316">
        <v>185000</v>
      </c>
      <c r="E51" s="316"/>
      <c r="F51" s="316">
        <v>0</v>
      </c>
      <c r="G51" s="316">
        <v>0</v>
      </c>
      <c r="H51" s="317">
        <f t="shared" si="1"/>
        <v>185000</v>
      </c>
    </row>
    <row r="52" spans="1:8" ht="15.75" customHeight="1" thickTop="1">
      <c r="A52" s="335">
        <v>2010</v>
      </c>
      <c r="B52" s="327" t="s">
        <v>287</v>
      </c>
      <c r="C52" s="245">
        <v>108000</v>
      </c>
      <c r="D52" s="313">
        <v>36000</v>
      </c>
      <c r="E52" s="313"/>
      <c r="F52" s="313"/>
      <c r="G52" s="313"/>
      <c r="H52" s="314">
        <f t="shared" si="1"/>
        <v>36000</v>
      </c>
    </row>
    <row r="53" spans="1:8" ht="15.75" customHeight="1">
      <c r="A53" s="335"/>
      <c r="B53" s="325" t="s">
        <v>288</v>
      </c>
      <c r="C53" s="239">
        <v>10000</v>
      </c>
      <c r="D53" s="285">
        <v>4924</v>
      </c>
      <c r="E53" s="285"/>
      <c r="F53" s="285"/>
      <c r="G53" s="285"/>
      <c r="H53" s="314">
        <f t="shared" si="1"/>
        <v>4924</v>
      </c>
    </row>
    <row r="54" spans="1:8" ht="25.5" customHeight="1">
      <c r="A54" s="335"/>
      <c r="B54" s="323" t="s">
        <v>289</v>
      </c>
      <c r="C54" s="218">
        <v>80000</v>
      </c>
      <c r="D54" s="285">
        <v>80000</v>
      </c>
      <c r="E54" s="285"/>
      <c r="F54" s="285"/>
      <c r="G54" s="285"/>
      <c r="H54" s="314">
        <f t="shared" si="1"/>
        <v>80000</v>
      </c>
    </row>
    <row r="55" spans="1:8" ht="15.75" customHeight="1">
      <c r="A55" s="335"/>
      <c r="B55" s="323" t="s">
        <v>290</v>
      </c>
      <c r="C55" s="218">
        <v>15000</v>
      </c>
      <c r="D55" s="285">
        <v>15000</v>
      </c>
      <c r="E55" s="285"/>
      <c r="F55" s="285"/>
      <c r="G55" s="285"/>
      <c r="H55" s="314">
        <f t="shared" si="1"/>
        <v>15000</v>
      </c>
    </row>
    <row r="56" spans="1:8" ht="58.5" customHeight="1" thickBot="1">
      <c r="A56" s="336"/>
      <c r="B56" s="315" t="s">
        <v>281</v>
      </c>
      <c r="C56" s="316">
        <v>1350000</v>
      </c>
      <c r="D56" s="316">
        <v>684000</v>
      </c>
      <c r="E56" s="316">
        <v>666000</v>
      </c>
      <c r="F56" s="316">
        <v>0</v>
      </c>
      <c r="G56" s="316">
        <v>0</v>
      </c>
      <c r="H56" s="317">
        <f t="shared" si="1"/>
        <v>1350000</v>
      </c>
    </row>
    <row r="57" spans="1:8" ht="15.75" customHeight="1" thickBot="1" thickTop="1">
      <c r="A57" s="279" t="s">
        <v>199</v>
      </c>
      <c r="B57" s="305" t="s">
        <v>308</v>
      </c>
      <c r="C57" s="294" t="s">
        <v>308</v>
      </c>
      <c r="D57" s="294">
        <f>SUM(D48:D56)</f>
        <v>1438828</v>
      </c>
      <c r="E57" s="294">
        <f>SUM(E48:E56)</f>
        <v>666000</v>
      </c>
      <c r="F57" s="294">
        <f>SUM(F48:F56)</f>
        <v>0</v>
      </c>
      <c r="G57" s="294">
        <f>SUM(G48:G56)</f>
        <v>0</v>
      </c>
      <c r="H57" s="295">
        <f>SUM(H48:H56)</f>
        <v>2104828</v>
      </c>
    </row>
    <row r="58" spans="1:8" ht="19.5" customHeight="1" thickBot="1" thickTop="1">
      <c r="A58" s="128">
        <v>2012</v>
      </c>
      <c r="B58" s="299" t="s">
        <v>320</v>
      </c>
      <c r="C58" s="285">
        <v>300000</v>
      </c>
      <c r="D58" s="285">
        <v>100000</v>
      </c>
      <c r="E58" s="285">
        <v>200000</v>
      </c>
      <c r="F58" s="285"/>
      <c r="G58" s="285"/>
      <c r="H58" s="314">
        <f>SUM(D58:G58)</f>
        <v>300000</v>
      </c>
    </row>
    <row r="59" spans="1:8" ht="17.25" customHeight="1" thickBot="1" thickTop="1">
      <c r="A59" s="279" t="s">
        <v>199</v>
      </c>
      <c r="B59" s="305" t="s">
        <v>308</v>
      </c>
      <c r="C59" s="294" t="s">
        <v>308</v>
      </c>
      <c r="D59" s="294">
        <f>SUM(D58:D58)</f>
        <v>100000</v>
      </c>
      <c r="E59" s="294">
        <f>SUM(E58:E58)</f>
        <v>200000</v>
      </c>
      <c r="F59" s="294">
        <f>SUM(F58:F58)</f>
        <v>0</v>
      </c>
      <c r="G59" s="294">
        <f>SUM(G58:G58)</f>
        <v>0</v>
      </c>
      <c r="H59" s="295">
        <f>SUM(H58:H58)</f>
        <v>300000</v>
      </c>
    </row>
    <row r="60" spans="2:8" ht="30" customHeight="1" thickTop="1">
      <c r="B60" s="318"/>
      <c r="C60" s="319"/>
      <c r="D60" s="319"/>
      <c r="E60" s="319"/>
      <c r="F60" s="319"/>
      <c r="G60" s="319"/>
      <c r="H60" s="319"/>
    </row>
    <row r="61" spans="2:8" ht="12.75">
      <c r="B61" s="318"/>
      <c r="C61" s="319"/>
      <c r="D61" s="319"/>
      <c r="E61" s="319"/>
      <c r="F61" s="319"/>
      <c r="G61" s="319"/>
      <c r="H61" s="319"/>
    </row>
    <row r="62" spans="2:8" ht="12.75">
      <c r="B62" s="318"/>
      <c r="C62" s="319"/>
      <c r="D62" s="319"/>
      <c r="E62" s="319"/>
      <c r="F62" s="319"/>
      <c r="G62" s="319"/>
      <c r="H62" s="319"/>
    </row>
    <row r="63" spans="2:8" ht="12.75">
      <c r="B63" s="318"/>
      <c r="C63" s="319"/>
      <c r="D63" s="319"/>
      <c r="E63" s="319"/>
      <c r="F63" s="319"/>
      <c r="G63" s="319"/>
      <c r="H63" s="319"/>
    </row>
    <row r="64" spans="2:8" ht="12.75">
      <c r="B64" s="318"/>
      <c r="C64" s="319"/>
      <c r="D64" s="319"/>
      <c r="E64" s="319"/>
      <c r="F64" s="319"/>
      <c r="G64" s="319"/>
      <c r="H64" s="319"/>
    </row>
    <row r="65" spans="2:8" ht="12.75">
      <c r="B65" s="318"/>
      <c r="C65" s="319"/>
      <c r="D65" s="319"/>
      <c r="E65" s="319"/>
      <c r="F65" s="319"/>
      <c r="G65" s="319"/>
      <c r="H65" s="319"/>
    </row>
    <row r="66" spans="2:8" ht="12.75">
      <c r="B66" s="318"/>
      <c r="C66" s="319"/>
      <c r="D66" s="319"/>
      <c r="E66" s="319"/>
      <c r="F66" s="319"/>
      <c r="G66" s="319"/>
      <c r="H66" s="319"/>
    </row>
    <row r="67" spans="2:8" ht="12.75">
      <c r="B67" s="318"/>
      <c r="C67" s="319"/>
      <c r="D67" s="319"/>
      <c r="E67" s="319"/>
      <c r="F67" s="319"/>
      <c r="G67" s="319"/>
      <c r="H67" s="319"/>
    </row>
    <row r="68" spans="2:8" ht="12.75">
      <c r="B68" s="318"/>
      <c r="C68" s="319"/>
      <c r="D68" s="319"/>
      <c r="E68" s="319"/>
      <c r="F68" s="319"/>
      <c r="G68" s="319"/>
      <c r="H68" s="319"/>
    </row>
    <row r="69" spans="2:8" ht="12.75">
      <c r="B69" s="318"/>
      <c r="C69" s="319"/>
      <c r="D69" s="319"/>
      <c r="E69" s="319"/>
      <c r="F69" s="319"/>
      <c r="G69" s="319"/>
      <c r="H69" s="319"/>
    </row>
    <row r="70" spans="2:8" ht="12.75">
      <c r="B70" s="318"/>
      <c r="C70" s="319"/>
      <c r="D70" s="319"/>
      <c r="E70" s="319"/>
      <c r="F70" s="319"/>
      <c r="G70" s="319"/>
      <c r="H70" s="319"/>
    </row>
    <row r="71" spans="2:8" ht="12.75">
      <c r="B71" s="318"/>
      <c r="C71" s="319"/>
      <c r="D71" s="319"/>
      <c r="E71" s="319"/>
      <c r="F71" s="319"/>
      <c r="G71" s="319"/>
      <c r="H71" s="319"/>
    </row>
    <row r="72" spans="2:8" ht="12.75">
      <c r="B72" s="318"/>
      <c r="C72" s="319"/>
      <c r="D72" s="319"/>
      <c r="E72" s="319"/>
      <c r="F72" s="319"/>
      <c r="G72" s="319"/>
      <c r="H72" s="319"/>
    </row>
    <row r="73" spans="2:8" ht="12.75">
      <c r="B73" s="318"/>
      <c r="C73" s="319"/>
      <c r="D73" s="319"/>
      <c r="E73" s="319"/>
      <c r="F73" s="319"/>
      <c r="G73" s="319"/>
      <c r="H73" s="319"/>
    </row>
    <row r="74" spans="2:8" ht="12.75">
      <c r="B74" s="318"/>
      <c r="C74" s="319"/>
      <c r="D74" s="319"/>
      <c r="E74" s="319"/>
      <c r="F74" s="319"/>
      <c r="G74" s="319"/>
      <c r="H74" s="319"/>
    </row>
    <row r="75" spans="2:8" ht="12.75">
      <c r="B75" s="318"/>
      <c r="C75" s="319"/>
      <c r="D75" s="319"/>
      <c r="E75" s="319"/>
      <c r="F75" s="319"/>
      <c r="G75" s="319"/>
      <c r="H75" s="319"/>
    </row>
    <row r="76" spans="2:8" ht="12.75">
      <c r="B76" s="318"/>
      <c r="C76" s="319"/>
      <c r="D76" s="319"/>
      <c r="E76" s="319"/>
      <c r="F76" s="319"/>
      <c r="G76" s="319"/>
      <c r="H76" s="319"/>
    </row>
    <row r="77" spans="2:8" ht="12.75">
      <c r="B77" s="318"/>
      <c r="C77" s="319"/>
      <c r="D77" s="319"/>
      <c r="E77" s="319"/>
      <c r="F77" s="319"/>
      <c r="G77" s="319"/>
      <c r="H77" s="319"/>
    </row>
    <row r="78" spans="2:8" ht="12.75">
      <c r="B78" s="318"/>
      <c r="C78" s="319"/>
      <c r="D78" s="319"/>
      <c r="E78" s="319"/>
      <c r="F78" s="319"/>
      <c r="G78" s="319"/>
      <c r="H78" s="319"/>
    </row>
    <row r="79" spans="2:8" ht="12.75">
      <c r="B79" s="318"/>
      <c r="C79" s="319"/>
      <c r="D79" s="319"/>
      <c r="E79" s="319"/>
      <c r="F79" s="319"/>
      <c r="G79" s="319"/>
      <c r="H79" s="319"/>
    </row>
    <row r="80" spans="2:8" ht="12.75">
      <c r="B80" s="318"/>
      <c r="C80" s="319"/>
      <c r="D80" s="319"/>
      <c r="E80" s="319"/>
      <c r="F80" s="319"/>
      <c r="G80" s="319"/>
      <c r="H80" s="319"/>
    </row>
    <row r="81" spans="2:8" ht="12.75">
      <c r="B81" s="318"/>
      <c r="C81" s="319"/>
      <c r="D81" s="319"/>
      <c r="E81" s="319"/>
      <c r="F81" s="319"/>
      <c r="G81" s="319"/>
      <c r="H81" s="319"/>
    </row>
    <row r="82" spans="2:8" ht="12.75">
      <c r="B82" s="318"/>
      <c r="C82" s="319"/>
      <c r="D82" s="319"/>
      <c r="E82" s="319"/>
      <c r="F82" s="319"/>
      <c r="G82" s="319"/>
      <c r="H82" s="319"/>
    </row>
    <row r="83" spans="2:8" ht="12.75">
      <c r="B83" s="318"/>
      <c r="C83" s="319"/>
      <c r="D83" s="319"/>
      <c r="E83" s="319"/>
      <c r="F83" s="319"/>
      <c r="G83" s="319"/>
      <c r="H83" s="319"/>
    </row>
    <row r="84" spans="2:8" ht="12.75">
      <c r="B84" s="318"/>
      <c r="C84" s="319"/>
      <c r="D84" s="319"/>
      <c r="E84" s="319"/>
      <c r="F84" s="319"/>
      <c r="G84" s="319"/>
      <c r="H84" s="319"/>
    </row>
    <row r="85" spans="2:8" ht="12.75">
      <c r="B85" s="318"/>
      <c r="C85" s="319"/>
      <c r="D85" s="319"/>
      <c r="E85" s="319"/>
      <c r="F85" s="319"/>
      <c r="G85" s="319"/>
      <c r="H85" s="319"/>
    </row>
    <row r="86" spans="2:8" ht="12.75">
      <c r="B86" s="318"/>
      <c r="C86" s="319"/>
      <c r="D86" s="319"/>
      <c r="E86" s="319"/>
      <c r="F86" s="319"/>
      <c r="G86" s="319"/>
      <c r="H86" s="319"/>
    </row>
    <row r="87" spans="2:8" ht="12.75">
      <c r="B87" s="318"/>
      <c r="C87" s="319"/>
      <c r="D87" s="319"/>
      <c r="E87" s="319"/>
      <c r="F87" s="319"/>
      <c r="G87" s="319"/>
      <c r="H87" s="319"/>
    </row>
    <row r="88" spans="2:8" ht="12.75">
      <c r="B88" s="318"/>
      <c r="C88" s="319"/>
      <c r="D88" s="319"/>
      <c r="E88" s="319"/>
      <c r="F88" s="319"/>
      <c r="G88" s="319"/>
      <c r="H88" s="319"/>
    </row>
    <row r="89" spans="2:8" ht="12.75">
      <c r="B89" s="318"/>
      <c r="C89" s="319"/>
      <c r="D89" s="319"/>
      <c r="E89" s="319"/>
      <c r="F89" s="319"/>
      <c r="G89" s="319"/>
      <c r="H89" s="319"/>
    </row>
    <row r="90" spans="2:8" ht="12.75">
      <c r="B90" s="318"/>
      <c r="C90" s="319"/>
      <c r="D90" s="319"/>
      <c r="E90" s="319"/>
      <c r="F90" s="319"/>
      <c r="G90" s="319"/>
      <c r="H90" s="319"/>
    </row>
    <row r="91" spans="2:8" ht="12.75">
      <c r="B91" s="318"/>
      <c r="C91" s="319"/>
      <c r="D91" s="319"/>
      <c r="E91" s="319"/>
      <c r="F91" s="319"/>
      <c r="G91" s="319"/>
      <c r="H91" s="319"/>
    </row>
    <row r="92" spans="2:8" ht="12.75">
      <c r="B92" s="318"/>
      <c r="C92" s="319"/>
      <c r="D92" s="319"/>
      <c r="E92" s="319"/>
      <c r="F92" s="319"/>
      <c r="G92" s="319"/>
      <c r="H92" s="319"/>
    </row>
    <row r="93" spans="2:8" ht="12.75">
      <c r="B93" s="318"/>
      <c r="C93" s="319"/>
      <c r="D93" s="319"/>
      <c r="E93" s="319"/>
      <c r="F93" s="319"/>
      <c r="G93" s="319"/>
      <c r="H93" s="319"/>
    </row>
    <row r="94" spans="2:8" ht="12.75">
      <c r="B94" s="318"/>
      <c r="C94" s="319"/>
      <c r="D94" s="319"/>
      <c r="E94" s="319"/>
      <c r="F94" s="319"/>
      <c r="G94" s="319"/>
      <c r="H94" s="319"/>
    </row>
    <row r="95" spans="2:8" ht="12.75">
      <c r="B95" s="318"/>
      <c r="C95" s="319"/>
      <c r="D95" s="319"/>
      <c r="E95" s="319"/>
      <c r="F95" s="319"/>
      <c r="G95" s="319"/>
      <c r="H95" s="319"/>
    </row>
    <row r="96" spans="2:8" ht="12.75">
      <c r="B96" s="318"/>
      <c r="C96" s="319"/>
      <c r="D96" s="319"/>
      <c r="E96" s="319"/>
      <c r="F96" s="319"/>
      <c r="G96" s="319"/>
      <c r="H96" s="319"/>
    </row>
    <row r="97" spans="2:8" ht="12.75">
      <c r="B97" s="318"/>
      <c r="C97" s="319"/>
      <c r="D97" s="319"/>
      <c r="E97" s="319"/>
      <c r="F97" s="319"/>
      <c r="G97" s="319"/>
      <c r="H97" s="319"/>
    </row>
    <row r="98" spans="2:8" ht="12.75">
      <c r="B98" s="318"/>
      <c r="C98" s="319"/>
      <c r="D98" s="319"/>
      <c r="E98" s="319"/>
      <c r="F98" s="319"/>
      <c r="G98" s="319"/>
      <c r="H98" s="319"/>
    </row>
    <row r="99" spans="2:8" ht="12.75">
      <c r="B99" s="318"/>
      <c r="C99" s="319"/>
      <c r="D99" s="319"/>
      <c r="E99" s="319"/>
      <c r="F99" s="319"/>
      <c r="G99" s="319"/>
      <c r="H99" s="319"/>
    </row>
    <row r="100" spans="2:8" ht="12.75">
      <c r="B100" s="318"/>
      <c r="C100" s="319"/>
      <c r="D100" s="319"/>
      <c r="E100" s="319"/>
      <c r="F100" s="319"/>
      <c r="G100" s="319"/>
      <c r="H100" s="319"/>
    </row>
    <row r="101" spans="2:8" ht="12.75">
      <c r="B101" s="318"/>
      <c r="C101" s="319"/>
      <c r="D101" s="319"/>
      <c r="E101" s="319"/>
      <c r="F101" s="319"/>
      <c r="G101" s="319"/>
      <c r="H101" s="319"/>
    </row>
    <row r="102" spans="2:8" ht="12.75">
      <c r="B102" s="318"/>
      <c r="C102" s="319"/>
      <c r="D102" s="319"/>
      <c r="E102" s="319"/>
      <c r="F102" s="319"/>
      <c r="G102" s="319"/>
      <c r="H102" s="319"/>
    </row>
    <row r="103" spans="2:8" ht="12.75">
      <c r="B103" s="318"/>
      <c r="C103" s="319"/>
      <c r="D103" s="319"/>
      <c r="E103" s="319"/>
      <c r="F103" s="319"/>
      <c r="G103" s="319"/>
      <c r="H103" s="319"/>
    </row>
    <row r="104" spans="2:8" ht="12.75">
      <c r="B104" s="318"/>
      <c r="C104" s="319"/>
      <c r="D104" s="319"/>
      <c r="E104" s="319"/>
      <c r="F104" s="319"/>
      <c r="G104" s="319"/>
      <c r="H104" s="319"/>
    </row>
    <row r="105" spans="2:8" ht="12.75">
      <c r="B105" s="318"/>
      <c r="C105" s="319"/>
      <c r="D105" s="319"/>
      <c r="E105" s="319"/>
      <c r="F105" s="319"/>
      <c r="G105" s="319"/>
      <c r="H105" s="319"/>
    </row>
    <row r="106" spans="2:8" ht="12.75">
      <c r="B106" s="318"/>
      <c r="C106" s="319"/>
      <c r="D106" s="319"/>
      <c r="E106" s="319"/>
      <c r="F106" s="319"/>
      <c r="G106" s="319"/>
      <c r="H106" s="319"/>
    </row>
    <row r="107" spans="2:8" ht="12.75">
      <c r="B107" s="318"/>
      <c r="C107" s="319"/>
      <c r="D107" s="319"/>
      <c r="E107" s="319"/>
      <c r="F107" s="319"/>
      <c r="G107" s="319"/>
      <c r="H107" s="319"/>
    </row>
    <row r="108" spans="2:8" ht="12.75">
      <c r="B108" s="318"/>
      <c r="C108" s="319"/>
      <c r="D108" s="319"/>
      <c r="E108" s="319"/>
      <c r="F108" s="319"/>
      <c r="G108" s="319"/>
      <c r="H108" s="319"/>
    </row>
    <row r="109" spans="2:8" ht="12.75">
      <c r="B109" s="318"/>
      <c r="C109" s="319"/>
      <c r="D109" s="319"/>
      <c r="E109" s="319"/>
      <c r="F109" s="319"/>
      <c r="G109" s="319"/>
      <c r="H109" s="319"/>
    </row>
    <row r="110" spans="2:8" ht="12.75">
      <c r="B110" s="318"/>
      <c r="C110" s="319"/>
      <c r="D110" s="319"/>
      <c r="E110" s="319"/>
      <c r="F110" s="319"/>
      <c r="G110" s="319"/>
      <c r="H110" s="319"/>
    </row>
    <row r="111" spans="2:8" ht="12.75">
      <c r="B111" s="318"/>
      <c r="C111" s="319"/>
      <c r="D111" s="319"/>
      <c r="E111" s="319"/>
      <c r="F111" s="319"/>
      <c r="G111" s="319"/>
      <c r="H111" s="319"/>
    </row>
    <row r="112" spans="2:8" ht="12.75">
      <c r="B112" s="318"/>
      <c r="C112" s="319"/>
      <c r="D112" s="319"/>
      <c r="E112" s="319"/>
      <c r="F112" s="319"/>
      <c r="G112" s="319"/>
      <c r="H112" s="319"/>
    </row>
    <row r="113" spans="2:8" ht="12.75">
      <c r="B113" s="318"/>
      <c r="C113" s="319"/>
      <c r="D113" s="319"/>
      <c r="E113" s="319"/>
      <c r="F113" s="319"/>
      <c r="G113" s="319"/>
      <c r="H113" s="319"/>
    </row>
    <row r="114" spans="2:8" ht="12.75">
      <c r="B114" s="318"/>
      <c r="C114" s="319"/>
      <c r="D114" s="319"/>
      <c r="E114" s="319"/>
      <c r="F114" s="319"/>
      <c r="G114" s="319"/>
      <c r="H114" s="319"/>
    </row>
    <row r="115" spans="2:8" ht="12.75">
      <c r="B115" s="318"/>
      <c r="C115" s="319"/>
      <c r="D115" s="319"/>
      <c r="E115" s="319"/>
      <c r="F115" s="319"/>
      <c r="G115" s="319"/>
      <c r="H115" s="319"/>
    </row>
    <row r="116" spans="2:8" ht="12.75">
      <c r="B116" s="318"/>
      <c r="C116" s="319"/>
      <c r="D116" s="319"/>
      <c r="E116" s="319"/>
      <c r="F116" s="319"/>
      <c r="G116" s="319"/>
      <c r="H116" s="319"/>
    </row>
    <row r="117" spans="2:8" ht="12.75">
      <c r="B117" s="318"/>
      <c r="C117" s="319"/>
      <c r="D117" s="319"/>
      <c r="E117" s="319"/>
      <c r="F117" s="319"/>
      <c r="G117" s="319"/>
      <c r="H117" s="319"/>
    </row>
    <row r="118" spans="2:8" ht="12.75">
      <c r="B118" s="318"/>
      <c r="C118" s="319"/>
      <c r="D118" s="319"/>
      <c r="E118" s="319"/>
      <c r="F118" s="319"/>
      <c r="G118" s="319"/>
      <c r="H118" s="319"/>
    </row>
    <row r="119" spans="2:8" ht="12.75">
      <c r="B119" s="318"/>
      <c r="C119" s="319"/>
      <c r="D119" s="319"/>
      <c r="E119" s="319"/>
      <c r="F119" s="319"/>
      <c r="G119" s="319"/>
      <c r="H119" s="319"/>
    </row>
    <row r="120" spans="2:8" ht="12.75">
      <c r="B120" s="318"/>
      <c r="C120" s="319"/>
      <c r="D120" s="319"/>
      <c r="E120" s="319"/>
      <c r="F120" s="319"/>
      <c r="G120" s="319"/>
      <c r="H120" s="319"/>
    </row>
    <row r="121" spans="2:8" ht="12.75">
      <c r="B121" s="318"/>
      <c r="C121" s="319"/>
      <c r="D121" s="319"/>
      <c r="E121" s="319"/>
      <c r="F121" s="319"/>
      <c r="G121" s="319"/>
      <c r="H121" s="319"/>
    </row>
    <row r="122" spans="2:8" ht="12.75">
      <c r="B122" s="318"/>
      <c r="C122" s="319"/>
      <c r="D122" s="319"/>
      <c r="E122" s="319"/>
      <c r="F122" s="319"/>
      <c r="G122" s="319"/>
      <c r="H122" s="319"/>
    </row>
    <row r="123" spans="2:8" ht="12.75">
      <c r="B123" s="318"/>
      <c r="C123" s="319"/>
      <c r="D123" s="319"/>
      <c r="E123" s="319"/>
      <c r="F123" s="319"/>
      <c r="G123" s="319"/>
      <c r="H123" s="319"/>
    </row>
    <row r="124" spans="2:8" ht="12.75">
      <c r="B124" s="318"/>
      <c r="C124" s="319"/>
      <c r="D124" s="319"/>
      <c r="E124" s="319"/>
      <c r="F124" s="319"/>
      <c r="G124" s="319"/>
      <c r="H124" s="319"/>
    </row>
    <row r="125" spans="2:8" ht="12.75">
      <c r="B125" s="318"/>
      <c r="C125" s="319"/>
      <c r="D125" s="319"/>
      <c r="E125" s="319"/>
      <c r="F125" s="319"/>
      <c r="G125" s="319"/>
      <c r="H125" s="319"/>
    </row>
    <row r="126" spans="2:8" ht="12.75">
      <c r="B126" s="318"/>
      <c r="C126" s="319"/>
      <c r="D126" s="319"/>
      <c r="E126" s="319"/>
      <c r="F126" s="319"/>
      <c r="G126" s="319"/>
      <c r="H126" s="319"/>
    </row>
    <row r="127" spans="2:8" ht="12.75">
      <c r="B127" s="318"/>
      <c r="C127" s="319"/>
      <c r="D127" s="319"/>
      <c r="E127" s="319"/>
      <c r="F127" s="319"/>
      <c r="G127" s="319"/>
      <c r="H127" s="319"/>
    </row>
    <row r="128" spans="2:8" ht="12.75">
      <c r="B128" s="318"/>
      <c r="C128" s="319"/>
      <c r="D128" s="319"/>
      <c r="E128" s="319"/>
      <c r="F128" s="319"/>
      <c r="G128" s="319"/>
      <c r="H128" s="319"/>
    </row>
    <row r="129" spans="2:8" ht="12.75">
      <c r="B129" s="318"/>
      <c r="C129" s="319"/>
      <c r="D129" s="319"/>
      <c r="E129" s="319"/>
      <c r="F129" s="319"/>
      <c r="G129" s="319"/>
      <c r="H129" s="319"/>
    </row>
    <row r="130" spans="2:8" ht="12.75">
      <c r="B130" s="318"/>
      <c r="C130" s="319"/>
      <c r="D130" s="319"/>
      <c r="E130" s="319"/>
      <c r="F130" s="319"/>
      <c r="G130" s="319"/>
      <c r="H130" s="319"/>
    </row>
    <row r="131" spans="2:8" ht="12.75">
      <c r="B131" s="318"/>
      <c r="C131" s="319"/>
      <c r="D131" s="319"/>
      <c r="E131" s="319"/>
      <c r="F131" s="319"/>
      <c r="G131" s="319"/>
      <c r="H131" s="319"/>
    </row>
    <row r="132" spans="2:8" ht="12.75">
      <c r="B132" s="318"/>
      <c r="C132" s="319"/>
      <c r="D132" s="319"/>
      <c r="E132" s="319"/>
      <c r="F132" s="319"/>
      <c r="G132" s="319"/>
      <c r="H132" s="319"/>
    </row>
    <row r="133" spans="2:8" ht="12.75">
      <c r="B133" s="318"/>
      <c r="C133" s="319"/>
      <c r="D133" s="319"/>
      <c r="E133" s="319"/>
      <c r="F133" s="319"/>
      <c r="G133" s="319"/>
      <c r="H133" s="319"/>
    </row>
    <row r="134" spans="2:8" ht="12.75">
      <c r="B134" s="318"/>
      <c r="C134" s="319"/>
      <c r="D134" s="319"/>
      <c r="E134" s="319"/>
      <c r="F134" s="319"/>
      <c r="G134" s="319"/>
      <c r="H134" s="319"/>
    </row>
    <row r="135" spans="2:8" ht="12.75">
      <c r="B135" s="318"/>
      <c r="C135" s="319"/>
      <c r="D135" s="319"/>
      <c r="E135" s="319"/>
      <c r="F135" s="319"/>
      <c r="G135" s="319"/>
      <c r="H135" s="319"/>
    </row>
    <row r="136" spans="2:8" ht="12.75">
      <c r="B136" s="318"/>
      <c r="C136" s="319"/>
      <c r="D136" s="319"/>
      <c r="E136" s="319"/>
      <c r="F136" s="319"/>
      <c r="G136" s="319"/>
      <c r="H136" s="319"/>
    </row>
    <row r="137" spans="2:8" ht="12.75">
      <c r="B137" s="318"/>
      <c r="C137" s="319"/>
      <c r="D137" s="319"/>
      <c r="E137" s="319"/>
      <c r="F137" s="319"/>
      <c r="G137" s="319"/>
      <c r="H137" s="319"/>
    </row>
    <row r="138" spans="2:8" ht="12.75">
      <c r="B138" s="318"/>
      <c r="C138" s="319"/>
      <c r="D138" s="319"/>
      <c r="E138" s="319"/>
      <c r="F138" s="319"/>
      <c r="G138" s="319"/>
      <c r="H138" s="319"/>
    </row>
    <row r="139" spans="2:8" ht="12.75">
      <c r="B139" s="318"/>
      <c r="C139" s="319"/>
      <c r="D139" s="319"/>
      <c r="E139" s="319"/>
      <c r="F139" s="319"/>
      <c r="G139" s="319"/>
      <c r="H139" s="319"/>
    </row>
    <row r="140" spans="2:8" ht="12.75">
      <c r="B140" s="318"/>
      <c r="C140" s="319"/>
      <c r="D140" s="319"/>
      <c r="E140" s="319"/>
      <c r="F140" s="319"/>
      <c r="G140" s="319"/>
      <c r="H140" s="319"/>
    </row>
    <row r="141" spans="2:8" ht="12.75">
      <c r="B141" s="318"/>
      <c r="C141" s="319"/>
      <c r="D141" s="319"/>
      <c r="E141" s="319"/>
      <c r="F141" s="319"/>
      <c r="G141" s="319"/>
      <c r="H141" s="319"/>
    </row>
    <row r="142" spans="2:8" ht="12.75">
      <c r="B142" s="318"/>
      <c r="C142" s="319"/>
      <c r="D142" s="319"/>
      <c r="E142" s="319"/>
      <c r="F142" s="319"/>
      <c r="G142" s="319"/>
      <c r="H142" s="319"/>
    </row>
    <row r="143" spans="2:8" ht="12.75">
      <c r="B143" s="318"/>
      <c r="C143" s="319"/>
      <c r="D143" s="319"/>
      <c r="E143" s="319"/>
      <c r="F143" s="319"/>
      <c r="G143" s="319"/>
      <c r="H143" s="319"/>
    </row>
    <row r="144" spans="2:8" ht="12.75">
      <c r="B144" s="318"/>
      <c r="C144" s="319"/>
      <c r="D144" s="319"/>
      <c r="E144" s="319"/>
      <c r="F144" s="319"/>
      <c r="G144" s="319"/>
      <c r="H144" s="319"/>
    </row>
    <row r="145" spans="2:8" ht="12.75">
      <c r="B145" s="318"/>
      <c r="C145" s="319"/>
      <c r="D145" s="319"/>
      <c r="E145" s="319"/>
      <c r="F145" s="319"/>
      <c r="G145" s="319"/>
      <c r="H145" s="319"/>
    </row>
    <row r="146" spans="2:8" ht="12.75">
      <c r="B146" s="318"/>
      <c r="C146" s="319"/>
      <c r="D146" s="319"/>
      <c r="E146" s="319"/>
      <c r="F146" s="319"/>
      <c r="G146" s="319"/>
      <c r="H146" s="319"/>
    </row>
    <row r="147" spans="2:8" ht="12.75">
      <c r="B147" s="318"/>
      <c r="C147" s="319"/>
      <c r="D147" s="319"/>
      <c r="E147" s="319"/>
      <c r="F147" s="319"/>
      <c r="G147" s="319"/>
      <c r="H147" s="319"/>
    </row>
    <row r="148" spans="2:8" ht="12.75">
      <c r="B148" s="318"/>
      <c r="C148" s="319"/>
      <c r="D148" s="319"/>
      <c r="E148" s="319"/>
      <c r="F148" s="319"/>
      <c r="G148" s="319"/>
      <c r="H148" s="319"/>
    </row>
    <row r="149" spans="2:8" ht="12.75">
      <c r="B149" s="318"/>
      <c r="C149" s="319"/>
      <c r="D149" s="319"/>
      <c r="E149" s="319"/>
      <c r="F149" s="319"/>
      <c r="G149" s="319"/>
      <c r="H149" s="319"/>
    </row>
    <row r="150" spans="2:8" ht="12.75">
      <c r="B150" s="318"/>
      <c r="C150" s="319"/>
      <c r="D150" s="319"/>
      <c r="E150" s="319"/>
      <c r="F150" s="319"/>
      <c r="G150" s="319"/>
      <c r="H150" s="319"/>
    </row>
    <row r="151" spans="2:8" ht="12.75">
      <c r="B151" s="318"/>
      <c r="C151" s="319"/>
      <c r="D151" s="319"/>
      <c r="E151" s="319"/>
      <c r="F151" s="319"/>
      <c r="G151" s="319"/>
      <c r="H151" s="319"/>
    </row>
    <row r="152" spans="2:8" ht="12.75">
      <c r="B152" s="318"/>
      <c r="C152" s="319"/>
      <c r="D152" s="319"/>
      <c r="E152" s="319"/>
      <c r="F152" s="319"/>
      <c r="G152" s="319"/>
      <c r="H152" s="319"/>
    </row>
    <row r="153" spans="3:8" ht="12.75">
      <c r="C153" s="319"/>
      <c r="D153" s="319"/>
      <c r="E153" s="319"/>
      <c r="F153" s="319"/>
      <c r="G153" s="319"/>
      <c r="H153" s="319"/>
    </row>
    <row r="154" spans="3:8" ht="12.75">
      <c r="C154" s="319"/>
      <c r="D154" s="319"/>
      <c r="E154" s="319"/>
      <c r="F154" s="319"/>
      <c r="G154" s="319"/>
      <c r="H154" s="319"/>
    </row>
    <row r="155" spans="3:8" ht="12.75">
      <c r="C155" s="319"/>
      <c r="D155" s="319"/>
      <c r="E155" s="319"/>
      <c r="F155" s="319"/>
      <c r="G155" s="319"/>
      <c r="H155" s="319"/>
    </row>
    <row r="156" spans="3:8" ht="12.75">
      <c r="C156" s="319"/>
      <c r="D156" s="319"/>
      <c r="E156" s="319"/>
      <c r="F156" s="319"/>
      <c r="G156" s="319"/>
      <c r="H156" s="319"/>
    </row>
    <row r="157" spans="3:8" ht="12.75">
      <c r="C157" s="319"/>
      <c r="D157" s="319"/>
      <c r="E157" s="319"/>
      <c r="F157" s="319"/>
      <c r="G157" s="319"/>
      <c r="H157" s="319"/>
    </row>
    <row r="158" spans="3:8" ht="12.75">
      <c r="C158" s="319"/>
      <c r="D158" s="319"/>
      <c r="E158" s="319"/>
      <c r="F158" s="319"/>
      <c r="G158" s="319"/>
      <c r="H158" s="319"/>
    </row>
    <row r="159" spans="3:8" ht="12.75">
      <c r="C159" s="319"/>
      <c r="D159" s="319"/>
      <c r="E159" s="319"/>
      <c r="F159" s="319"/>
      <c r="G159" s="319"/>
      <c r="H159" s="319"/>
    </row>
    <row r="160" spans="3:8" ht="12.75">
      <c r="C160" s="319"/>
      <c r="D160" s="319"/>
      <c r="E160" s="319"/>
      <c r="F160" s="319"/>
      <c r="G160" s="319"/>
      <c r="H160" s="319"/>
    </row>
    <row r="161" spans="3:8" ht="12.75">
      <c r="C161" s="319"/>
      <c r="D161" s="319"/>
      <c r="E161" s="319"/>
      <c r="F161" s="319"/>
      <c r="G161" s="319"/>
      <c r="H161" s="319"/>
    </row>
    <row r="162" spans="3:8" ht="12.75">
      <c r="C162" s="319"/>
      <c r="D162" s="319"/>
      <c r="E162" s="319"/>
      <c r="F162" s="319"/>
      <c r="G162" s="319"/>
      <c r="H162" s="319"/>
    </row>
    <row r="163" spans="3:8" ht="12.75">
      <c r="C163" s="319"/>
      <c r="D163" s="319"/>
      <c r="E163" s="319"/>
      <c r="F163" s="319"/>
      <c r="G163" s="319"/>
      <c r="H163" s="319"/>
    </row>
    <row r="164" spans="3:8" ht="12.75">
      <c r="C164" s="319"/>
      <c r="D164" s="319"/>
      <c r="E164" s="319"/>
      <c r="F164" s="319"/>
      <c r="G164" s="319"/>
      <c r="H164" s="319"/>
    </row>
    <row r="165" spans="3:8" ht="12.75">
      <c r="C165" s="319"/>
      <c r="D165" s="319"/>
      <c r="E165" s="319"/>
      <c r="F165" s="319"/>
      <c r="G165" s="319"/>
      <c r="H165" s="319"/>
    </row>
    <row r="166" spans="3:8" ht="12.75">
      <c r="C166" s="319"/>
      <c r="D166" s="319"/>
      <c r="E166" s="319"/>
      <c r="F166" s="319"/>
      <c r="G166" s="319"/>
      <c r="H166" s="319"/>
    </row>
    <row r="167" spans="3:8" ht="12.75">
      <c r="C167" s="319"/>
      <c r="D167" s="319"/>
      <c r="E167" s="319"/>
      <c r="F167" s="319"/>
      <c r="G167" s="319"/>
      <c r="H167" s="319"/>
    </row>
    <row r="168" spans="3:8" ht="12.75">
      <c r="C168" s="319"/>
      <c r="D168" s="319"/>
      <c r="E168" s="319"/>
      <c r="F168" s="319"/>
      <c r="G168" s="319"/>
      <c r="H168" s="319"/>
    </row>
    <row r="169" spans="3:8" ht="12.75">
      <c r="C169" s="319"/>
      <c r="D169" s="319"/>
      <c r="E169" s="319"/>
      <c r="F169" s="319"/>
      <c r="G169" s="319"/>
      <c r="H169" s="319"/>
    </row>
    <row r="170" spans="3:8" ht="12.75">
      <c r="C170" s="319"/>
      <c r="D170" s="319"/>
      <c r="E170" s="319"/>
      <c r="F170" s="319"/>
      <c r="G170" s="319"/>
      <c r="H170" s="319"/>
    </row>
    <row r="171" spans="3:8" ht="12.75">
      <c r="C171" s="319"/>
      <c r="D171" s="319"/>
      <c r="E171" s="319"/>
      <c r="F171" s="319"/>
      <c r="G171" s="319"/>
      <c r="H171" s="319"/>
    </row>
    <row r="172" spans="3:8" ht="12.75">
      <c r="C172" s="319"/>
      <c r="D172" s="319"/>
      <c r="E172" s="319"/>
      <c r="F172" s="319"/>
      <c r="G172" s="319"/>
      <c r="H172" s="319"/>
    </row>
    <row r="173" spans="3:8" ht="12.75">
      <c r="C173" s="319"/>
      <c r="D173" s="319"/>
      <c r="E173" s="319"/>
      <c r="F173" s="319"/>
      <c r="G173" s="319"/>
      <c r="H173" s="319"/>
    </row>
    <row r="174" spans="3:8" ht="12.75">
      <c r="C174" s="319"/>
      <c r="D174" s="319"/>
      <c r="E174" s="319"/>
      <c r="F174" s="319"/>
      <c r="G174" s="319"/>
      <c r="H174" s="319"/>
    </row>
    <row r="175" spans="3:8" ht="12.75">
      <c r="C175" s="319"/>
      <c r="D175" s="319"/>
      <c r="E175" s="319"/>
      <c r="F175" s="319"/>
      <c r="G175" s="319"/>
      <c r="H175" s="319"/>
    </row>
    <row r="176" spans="3:8" ht="12.75">
      <c r="C176" s="319"/>
      <c r="D176" s="319"/>
      <c r="E176" s="319"/>
      <c r="F176" s="319"/>
      <c r="G176" s="319"/>
      <c r="H176" s="319"/>
    </row>
    <row r="177" spans="3:8" ht="12.75">
      <c r="C177" s="319"/>
      <c r="D177" s="319"/>
      <c r="E177" s="319"/>
      <c r="F177" s="319"/>
      <c r="G177" s="319"/>
      <c r="H177" s="319"/>
    </row>
    <row r="178" spans="3:8" ht="12.75">
      <c r="C178" s="319"/>
      <c r="D178" s="319"/>
      <c r="E178" s="319"/>
      <c r="F178" s="319"/>
      <c r="G178" s="319"/>
      <c r="H178" s="319"/>
    </row>
    <row r="179" spans="3:8" ht="12.75">
      <c r="C179" s="319"/>
      <c r="D179" s="319"/>
      <c r="E179" s="319"/>
      <c r="F179" s="319"/>
      <c r="G179" s="319"/>
      <c r="H179" s="319"/>
    </row>
    <row r="180" spans="3:8" ht="12.75">
      <c r="C180" s="319"/>
      <c r="D180" s="319"/>
      <c r="E180" s="319"/>
      <c r="F180" s="319"/>
      <c r="G180" s="319"/>
      <c r="H180" s="319"/>
    </row>
    <row r="181" spans="3:8" ht="12.75">
      <c r="C181" s="319"/>
      <c r="D181" s="319"/>
      <c r="E181" s="319"/>
      <c r="F181" s="319"/>
      <c r="G181" s="319"/>
      <c r="H181" s="319"/>
    </row>
    <row r="182" spans="3:8" ht="12.75">
      <c r="C182" s="319"/>
      <c r="D182" s="319"/>
      <c r="E182" s="319"/>
      <c r="F182" s="319"/>
      <c r="G182" s="319"/>
      <c r="H182" s="319"/>
    </row>
    <row r="183" spans="3:8" ht="12.75">
      <c r="C183" s="319"/>
      <c r="D183" s="319"/>
      <c r="E183" s="319"/>
      <c r="F183" s="319"/>
      <c r="G183" s="319"/>
      <c r="H183" s="319"/>
    </row>
    <row r="184" spans="3:8" ht="12.75">
      <c r="C184" s="319"/>
      <c r="D184" s="319"/>
      <c r="E184" s="319"/>
      <c r="F184" s="319"/>
      <c r="G184" s="319"/>
      <c r="H184" s="319"/>
    </row>
    <row r="185" spans="3:8" ht="12.75">
      <c r="C185" s="319"/>
      <c r="D185" s="319"/>
      <c r="E185" s="319"/>
      <c r="F185" s="319"/>
      <c r="G185" s="319"/>
      <c r="H185" s="319"/>
    </row>
    <row r="186" spans="3:8" ht="12.75">
      <c r="C186" s="319"/>
      <c r="D186" s="319"/>
      <c r="E186" s="319"/>
      <c r="F186" s="319"/>
      <c r="G186" s="319"/>
      <c r="H186" s="319"/>
    </row>
    <row r="187" spans="3:8" ht="12.75">
      <c r="C187" s="319"/>
      <c r="D187" s="319"/>
      <c r="E187" s="319"/>
      <c r="F187" s="319"/>
      <c r="G187" s="319"/>
      <c r="H187" s="319"/>
    </row>
    <row r="188" spans="3:8" ht="12.75">
      <c r="C188" s="319"/>
      <c r="D188" s="319"/>
      <c r="E188" s="319"/>
      <c r="F188" s="319"/>
      <c r="G188" s="319"/>
      <c r="H188" s="319"/>
    </row>
    <row r="189" spans="3:8" ht="12.75">
      <c r="C189" s="319"/>
      <c r="D189" s="319"/>
      <c r="E189" s="319"/>
      <c r="F189" s="319"/>
      <c r="G189" s="319"/>
      <c r="H189" s="319"/>
    </row>
    <row r="190" spans="3:8" ht="12.75">
      <c r="C190" s="319"/>
      <c r="D190" s="319"/>
      <c r="E190" s="319"/>
      <c r="F190" s="319"/>
      <c r="G190" s="319"/>
      <c r="H190" s="319"/>
    </row>
    <row r="191" spans="3:8" ht="12.75">
      <c r="C191" s="319"/>
      <c r="D191" s="319"/>
      <c r="E191" s="319"/>
      <c r="F191" s="319"/>
      <c r="G191" s="319"/>
      <c r="H191" s="319"/>
    </row>
    <row r="192" spans="3:8" ht="12.75">
      <c r="C192" s="319"/>
      <c r="D192" s="319"/>
      <c r="E192" s="319"/>
      <c r="F192" s="319"/>
      <c r="G192" s="319"/>
      <c r="H192" s="319"/>
    </row>
    <row r="193" spans="3:8" ht="12.75">
      <c r="C193" s="319"/>
      <c r="D193" s="319"/>
      <c r="E193" s="319"/>
      <c r="F193" s="319"/>
      <c r="G193" s="319"/>
      <c r="H193" s="319"/>
    </row>
    <row r="194" spans="3:8" ht="12.75">
      <c r="C194" s="319"/>
      <c r="D194" s="319"/>
      <c r="E194" s="319"/>
      <c r="F194" s="319"/>
      <c r="G194" s="319"/>
      <c r="H194" s="319"/>
    </row>
    <row r="195" spans="3:8" ht="12.75">
      <c r="C195" s="319"/>
      <c r="D195" s="319"/>
      <c r="E195" s="319"/>
      <c r="F195" s="319"/>
      <c r="G195" s="319"/>
      <c r="H195" s="319"/>
    </row>
    <row r="196" spans="3:8" ht="12.75">
      <c r="C196" s="319"/>
      <c r="D196" s="319"/>
      <c r="E196" s="319"/>
      <c r="F196" s="319"/>
      <c r="G196" s="319"/>
      <c r="H196" s="319"/>
    </row>
    <row r="197" spans="3:8" ht="12.75">
      <c r="C197" s="319"/>
      <c r="D197" s="319"/>
      <c r="E197" s="319"/>
      <c r="F197" s="319"/>
      <c r="G197" s="319"/>
      <c r="H197" s="319"/>
    </row>
    <row r="198" spans="3:8" ht="12.75">
      <c r="C198" s="319"/>
      <c r="D198" s="319"/>
      <c r="E198" s="319"/>
      <c r="F198" s="319"/>
      <c r="G198" s="319"/>
      <c r="H198" s="319"/>
    </row>
    <row r="199" spans="3:8" ht="12.75">
      <c r="C199" s="319"/>
      <c r="D199" s="319"/>
      <c r="E199" s="319"/>
      <c r="F199" s="319"/>
      <c r="G199" s="319"/>
      <c r="H199" s="319"/>
    </row>
    <row r="200" spans="3:8" ht="12.75">
      <c r="C200" s="319"/>
      <c r="D200" s="319"/>
      <c r="E200" s="319"/>
      <c r="F200" s="319"/>
      <c r="G200" s="319"/>
      <c r="H200" s="319"/>
    </row>
    <row r="201" spans="3:8" ht="12.75">
      <c r="C201" s="319"/>
      <c r="D201" s="319"/>
      <c r="E201" s="319"/>
      <c r="F201" s="319"/>
      <c r="G201" s="319"/>
      <c r="H201" s="319"/>
    </row>
    <row r="202" spans="3:8" ht="12.75">
      <c r="C202" s="319"/>
      <c r="D202" s="319"/>
      <c r="E202" s="319"/>
      <c r="F202" s="319"/>
      <c r="G202" s="319"/>
      <c r="H202" s="319"/>
    </row>
    <row r="203" spans="3:8" ht="12.75">
      <c r="C203" s="319"/>
      <c r="D203" s="319"/>
      <c r="E203" s="319"/>
      <c r="F203" s="319"/>
      <c r="G203" s="319"/>
      <c r="H203" s="319"/>
    </row>
    <row r="204" spans="3:8" ht="12.75">
      <c r="C204" s="319"/>
      <c r="D204" s="319"/>
      <c r="E204" s="319"/>
      <c r="F204" s="319"/>
      <c r="G204" s="319"/>
      <c r="H204" s="319"/>
    </row>
    <row r="205" spans="3:8" ht="12.75">
      <c r="C205" s="319"/>
      <c r="D205" s="319"/>
      <c r="E205" s="319"/>
      <c r="F205" s="319"/>
      <c r="G205" s="319"/>
      <c r="H205" s="319"/>
    </row>
    <row r="206" spans="3:8" ht="12.75">
      <c r="C206" s="319"/>
      <c r="D206" s="319"/>
      <c r="E206" s="319"/>
      <c r="F206" s="319"/>
      <c r="G206" s="319"/>
      <c r="H206" s="319"/>
    </row>
    <row r="207" spans="3:8" ht="12.75">
      <c r="C207" s="319"/>
      <c r="D207" s="319"/>
      <c r="E207" s="319"/>
      <c r="F207" s="319"/>
      <c r="G207" s="319"/>
      <c r="H207" s="319"/>
    </row>
    <row r="208" spans="3:8" ht="12.75">
      <c r="C208" s="319"/>
      <c r="D208" s="319"/>
      <c r="E208" s="319"/>
      <c r="F208" s="319"/>
      <c r="G208" s="319"/>
      <c r="H208" s="319"/>
    </row>
    <row r="209" spans="3:8" ht="12.75">
      <c r="C209" s="319"/>
      <c r="D209" s="319"/>
      <c r="E209" s="319"/>
      <c r="F209" s="319"/>
      <c r="G209" s="319"/>
      <c r="H209" s="319"/>
    </row>
    <row r="210" spans="3:8" ht="12.75">
      <c r="C210" s="319"/>
      <c r="D210" s="319"/>
      <c r="E210" s="319"/>
      <c r="F210" s="319"/>
      <c r="G210" s="319"/>
      <c r="H210" s="319"/>
    </row>
    <row r="211" spans="3:8" ht="12.75">
      <c r="C211" s="319"/>
      <c r="D211" s="319"/>
      <c r="E211" s="319"/>
      <c r="F211" s="319"/>
      <c r="G211" s="319"/>
      <c r="H211" s="319"/>
    </row>
    <row r="212" spans="3:8" ht="12.75">
      <c r="C212" s="319"/>
      <c r="D212" s="319"/>
      <c r="E212" s="319"/>
      <c r="F212" s="319"/>
      <c r="G212" s="319"/>
      <c r="H212" s="319"/>
    </row>
    <row r="213" spans="3:8" ht="12.75">
      <c r="C213" s="319"/>
      <c r="D213" s="319"/>
      <c r="E213" s="319"/>
      <c r="F213" s="319"/>
      <c r="G213" s="319"/>
      <c r="H213" s="319"/>
    </row>
    <row r="214" spans="3:8" ht="12.75">
      <c r="C214" s="319"/>
      <c r="D214" s="319"/>
      <c r="E214" s="319"/>
      <c r="F214" s="319"/>
      <c r="G214" s="319"/>
      <c r="H214" s="319"/>
    </row>
    <row r="215" spans="3:8" ht="12.75">
      <c r="C215" s="319"/>
      <c r="D215" s="319"/>
      <c r="E215" s="319"/>
      <c r="F215" s="319"/>
      <c r="G215" s="319"/>
      <c r="H215" s="319"/>
    </row>
    <row r="216" spans="3:8" ht="12.75">
      <c r="C216" s="319"/>
      <c r="D216" s="319"/>
      <c r="E216" s="319"/>
      <c r="F216" s="319"/>
      <c r="G216" s="319"/>
      <c r="H216" s="319"/>
    </row>
    <row r="217" spans="3:8" ht="12.75">
      <c r="C217" s="319"/>
      <c r="D217" s="319"/>
      <c r="E217" s="319"/>
      <c r="F217" s="319"/>
      <c r="G217" s="319"/>
      <c r="H217" s="319"/>
    </row>
  </sheetData>
  <mergeCells count="17">
    <mergeCell ref="A1:B2"/>
    <mergeCell ref="A5:H5"/>
    <mergeCell ref="A7:A8"/>
    <mergeCell ref="B7:B8"/>
    <mergeCell ref="C7:C8"/>
    <mergeCell ref="D7:H7"/>
    <mergeCell ref="A30:H30"/>
    <mergeCell ref="A31:A32"/>
    <mergeCell ref="A37:H37"/>
    <mergeCell ref="A9:H9"/>
    <mergeCell ref="A10:A15"/>
    <mergeCell ref="A17:A21"/>
    <mergeCell ref="A23:A27"/>
    <mergeCell ref="A38:A40"/>
    <mergeCell ref="A47:H47"/>
    <mergeCell ref="A48:A51"/>
    <mergeCell ref="A52:A5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C16">
      <selection activeCell="D2" sqref="D2:I2"/>
    </sheetView>
  </sheetViews>
  <sheetFormatPr defaultColWidth="9.140625" defaultRowHeight="19.5" customHeight="1"/>
  <cols>
    <col min="1" max="1" width="17.8515625" style="1" customWidth="1"/>
    <col min="2" max="2" width="16.28125" style="1" customWidth="1"/>
    <col min="3" max="3" width="44.140625" style="1" customWidth="1"/>
    <col min="4" max="4" width="5.421875" style="1" customWidth="1"/>
    <col min="5" max="5" width="9.140625" style="1" customWidth="1"/>
    <col min="6" max="6" width="13.00390625" style="1" customWidth="1"/>
    <col min="7" max="7" width="13.57421875" style="1" customWidth="1"/>
    <col min="8" max="8" width="12.7109375" style="1" customWidth="1"/>
    <col min="9" max="9" width="13.8515625" style="1" customWidth="1"/>
    <col min="10" max="10" width="15.57421875" style="1" customWidth="1"/>
    <col min="11" max="11" width="11.28125" style="1" bestFit="1" customWidth="1"/>
    <col min="12" max="16384" width="9.140625" style="1" customWidth="1"/>
  </cols>
  <sheetData>
    <row r="1" spans="1:3" ht="32.25" customHeight="1">
      <c r="A1" s="382" t="s">
        <v>328</v>
      </c>
      <c r="B1" s="382"/>
      <c r="C1" s="383"/>
    </row>
    <row r="2" spans="4:9" ht="37.5" customHeight="1">
      <c r="D2" s="430" t="s">
        <v>111</v>
      </c>
      <c r="E2" s="431"/>
      <c r="F2" s="431"/>
      <c r="G2" s="431"/>
      <c r="H2" s="431"/>
      <c r="I2" s="432"/>
    </row>
    <row r="3" spans="1:9" ht="45" customHeight="1">
      <c r="A3" s="433" t="s">
        <v>0</v>
      </c>
      <c r="B3" s="434"/>
      <c r="C3" s="434"/>
      <c r="D3" s="434"/>
      <c r="E3" s="434"/>
      <c r="F3" s="434"/>
      <c r="G3" s="434"/>
      <c r="H3" s="434"/>
      <c r="I3" s="435"/>
    </row>
    <row r="4" ht="19.5" customHeight="1" thickBot="1"/>
    <row r="5" spans="1:10" ht="54.75" customHeight="1" thickBot="1" thickTop="1">
      <c r="A5" s="2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5" t="s">
        <v>6</v>
      </c>
      <c r="G5" s="5" t="s">
        <v>7</v>
      </c>
      <c r="H5" s="5" t="s">
        <v>8</v>
      </c>
      <c r="I5" s="6" t="s">
        <v>9</v>
      </c>
      <c r="J5" s="7"/>
    </row>
    <row r="6" spans="1:12" ht="24.75" customHeight="1" thickTop="1">
      <c r="A6" s="436" t="s">
        <v>10</v>
      </c>
      <c r="B6" s="437">
        <f>2500+1500+6000+4000+7000+1500+525.05</f>
        <v>23025.05</v>
      </c>
      <c r="C6" s="8" t="s">
        <v>11</v>
      </c>
      <c r="D6" s="9" t="s">
        <v>12</v>
      </c>
      <c r="E6" s="9" t="s">
        <v>13</v>
      </c>
      <c r="F6" s="9" t="s">
        <v>14</v>
      </c>
      <c r="G6" s="10"/>
      <c r="H6" s="11">
        <v>2500</v>
      </c>
      <c r="I6" s="438">
        <f>SUM(H6:H13)</f>
        <v>23025.05</v>
      </c>
      <c r="J6" s="12"/>
      <c r="L6" s="13"/>
    </row>
    <row r="7" spans="1:10" ht="23.25" customHeight="1">
      <c r="A7" s="395"/>
      <c r="B7" s="399"/>
      <c r="C7" s="14" t="s">
        <v>15</v>
      </c>
      <c r="D7" s="15" t="s">
        <v>16</v>
      </c>
      <c r="E7" s="15" t="s">
        <v>17</v>
      </c>
      <c r="F7" s="15" t="s">
        <v>18</v>
      </c>
      <c r="G7" s="16"/>
      <c r="H7" s="17">
        <v>1500</v>
      </c>
      <c r="I7" s="403"/>
      <c r="J7" s="7"/>
    </row>
    <row r="8" spans="1:10" ht="21.75" customHeight="1">
      <c r="A8" s="395"/>
      <c r="B8" s="399"/>
      <c r="C8" s="14" t="s">
        <v>19</v>
      </c>
      <c r="D8" s="15" t="s">
        <v>20</v>
      </c>
      <c r="E8" s="15" t="s">
        <v>21</v>
      </c>
      <c r="F8" s="15" t="s">
        <v>14</v>
      </c>
      <c r="G8" s="16"/>
      <c r="H8" s="17">
        <v>3000</v>
      </c>
      <c r="I8" s="403"/>
      <c r="J8" s="7"/>
    </row>
    <row r="9" spans="1:10" ht="19.5" customHeight="1">
      <c r="A9" s="395"/>
      <c r="B9" s="399"/>
      <c r="C9" s="14" t="s">
        <v>19</v>
      </c>
      <c r="D9" s="15" t="s">
        <v>20</v>
      </c>
      <c r="E9" s="15" t="s">
        <v>21</v>
      </c>
      <c r="F9" s="15" t="s">
        <v>18</v>
      </c>
      <c r="G9" s="16"/>
      <c r="H9" s="17">
        <v>3000</v>
      </c>
      <c r="I9" s="403"/>
      <c r="J9" s="7"/>
    </row>
    <row r="10" spans="1:10" ht="22.5" customHeight="1">
      <c r="A10" s="395"/>
      <c r="B10" s="399"/>
      <c r="C10" s="14" t="s">
        <v>22</v>
      </c>
      <c r="D10" s="15" t="s">
        <v>16</v>
      </c>
      <c r="E10" s="15" t="s">
        <v>17</v>
      </c>
      <c r="F10" s="15" t="s">
        <v>14</v>
      </c>
      <c r="G10" s="16"/>
      <c r="H10" s="17">
        <v>4000</v>
      </c>
      <c r="I10" s="403"/>
      <c r="J10" s="7"/>
    </row>
    <row r="11" spans="1:10" ht="26.25" customHeight="1">
      <c r="A11" s="395"/>
      <c r="B11" s="399"/>
      <c r="C11" s="14" t="s">
        <v>23</v>
      </c>
      <c r="D11" s="15" t="s">
        <v>12</v>
      </c>
      <c r="E11" s="15" t="s">
        <v>13</v>
      </c>
      <c r="F11" s="15" t="s">
        <v>18</v>
      </c>
      <c r="G11" s="15"/>
      <c r="H11" s="17">
        <v>7000</v>
      </c>
      <c r="I11" s="403"/>
      <c r="J11" s="7"/>
    </row>
    <row r="12" spans="1:10" ht="24" customHeight="1">
      <c r="A12" s="395"/>
      <c r="B12" s="399"/>
      <c r="C12" s="14" t="s">
        <v>24</v>
      </c>
      <c r="D12" s="15" t="s">
        <v>16</v>
      </c>
      <c r="E12" s="15" t="s">
        <v>17</v>
      </c>
      <c r="F12" s="15" t="s">
        <v>18</v>
      </c>
      <c r="G12" s="16"/>
      <c r="H12" s="17">
        <v>1500</v>
      </c>
      <c r="I12" s="403"/>
      <c r="J12" s="7"/>
    </row>
    <row r="13" spans="1:10" ht="23.25" customHeight="1" thickBot="1">
      <c r="A13" s="405"/>
      <c r="B13" s="406"/>
      <c r="C13" s="18" t="s">
        <v>25</v>
      </c>
      <c r="D13" s="19" t="s">
        <v>20</v>
      </c>
      <c r="E13" s="19" t="s">
        <v>21</v>
      </c>
      <c r="F13" s="19" t="s">
        <v>26</v>
      </c>
      <c r="G13" s="20"/>
      <c r="H13" s="21">
        <v>525.05</v>
      </c>
      <c r="I13" s="411"/>
      <c r="J13" s="7"/>
    </row>
    <row r="14" spans="1:10" ht="22.5" customHeight="1">
      <c r="A14" s="412" t="s">
        <v>27</v>
      </c>
      <c r="B14" s="414">
        <f>7000+1200+2546.57</f>
        <v>10746.57</v>
      </c>
      <c r="C14" s="23" t="s">
        <v>28</v>
      </c>
      <c r="D14" s="24" t="s">
        <v>12</v>
      </c>
      <c r="E14" s="24" t="s">
        <v>13</v>
      </c>
      <c r="F14" s="25"/>
      <c r="G14" s="26" t="s">
        <v>29</v>
      </c>
      <c r="H14" s="27">
        <v>7000</v>
      </c>
      <c r="I14" s="416">
        <f>H14+H15</f>
        <v>10746.57</v>
      </c>
      <c r="J14" s="7"/>
    </row>
    <row r="15" spans="1:10" ht="26.25" customHeight="1" thickBot="1">
      <c r="A15" s="385"/>
      <c r="B15" s="388"/>
      <c r="C15" s="30" t="s">
        <v>30</v>
      </c>
      <c r="D15" s="15" t="s">
        <v>12</v>
      </c>
      <c r="E15" s="15" t="s">
        <v>13</v>
      </c>
      <c r="F15" s="31" t="s">
        <v>14</v>
      </c>
      <c r="G15" s="32"/>
      <c r="H15" s="33">
        <f>1200+2546.57</f>
        <v>3746.57</v>
      </c>
      <c r="I15" s="391"/>
      <c r="J15" s="7"/>
    </row>
    <row r="16" spans="1:10" ht="30" customHeight="1">
      <c r="A16" s="393" t="s">
        <v>31</v>
      </c>
      <c r="B16" s="397">
        <f>11626.24+3600</f>
        <v>15226.24</v>
      </c>
      <c r="C16" s="23" t="s">
        <v>32</v>
      </c>
      <c r="D16" s="26" t="s">
        <v>16</v>
      </c>
      <c r="E16" s="26" t="s">
        <v>17</v>
      </c>
      <c r="F16" s="25"/>
      <c r="G16" s="26" t="s">
        <v>29</v>
      </c>
      <c r="H16" s="27">
        <v>11626.24</v>
      </c>
      <c r="I16" s="407">
        <f>SUM(H16:H18)</f>
        <v>15226.24</v>
      </c>
      <c r="J16" s="7"/>
    </row>
    <row r="17" spans="1:10" ht="25.5" customHeight="1">
      <c r="A17" s="385"/>
      <c r="B17" s="428"/>
      <c r="C17" s="14" t="s">
        <v>33</v>
      </c>
      <c r="D17" s="15" t="s">
        <v>20</v>
      </c>
      <c r="E17" s="15" t="s">
        <v>21</v>
      </c>
      <c r="F17" s="38" t="s">
        <v>14</v>
      </c>
      <c r="G17" s="38"/>
      <c r="H17" s="29">
        <v>2030</v>
      </c>
      <c r="I17" s="429"/>
      <c r="J17" s="7"/>
    </row>
    <row r="18" spans="1:10" ht="19.5" customHeight="1" thickBot="1">
      <c r="A18" s="405"/>
      <c r="B18" s="406"/>
      <c r="C18" s="80" t="s">
        <v>33</v>
      </c>
      <c r="D18" s="81" t="s">
        <v>20</v>
      </c>
      <c r="E18" s="81" t="s">
        <v>21</v>
      </c>
      <c r="F18" s="19" t="s">
        <v>18</v>
      </c>
      <c r="G18" s="20"/>
      <c r="H18" s="21">
        <v>1570</v>
      </c>
      <c r="I18" s="408"/>
      <c r="J18" s="7"/>
    </row>
    <row r="19" spans="1:10" ht="24.75" customHeight="1" thickBot="1">
      <c r="A19" s="28" t="s">
        <v>34</v>
      </c>
      <c r="B19" s="36">
        <f>8727.24</f>
        <v>8727.24</v>
      </c>
      <c r="C19" s="37" t="s">
        <v>35</v>
      </c>
      <c r="D19" s="38" t="s">
        <v>12</v>
      </c>
      <c r="E19" s="38" t="s">
        <v>13</v>
      </c>
      <c r="F19" s="38" t="s">
        <v>26</v>
      </c>
      <c r="G19" s="39"/>
      <c r="H19" s="29">
        <v>8727.24</v>
      </c>
      <c r="I19" s="34">
        <f>H19</f>
        <v>8727.24</v>
      </c>
      <c r="J19" s="7"/>
    </row>
    <row r="20" spans="1:10" ht="19.5" customHeight="1">
      <c r="A20" s="393" t="s">
        <v>36</v>
      </c>
      <c r="B20" s="397">
        <f>8990+201.45</f>
        <v>9191.45</v>
      </c>
      <c r="C20" s="23" t="s">
        <v>37</v>
      </c>
      <c r="D20" s="26" t="s">
        <v>12</v>
      </c>
      <c r="E20" s="26" t="s">
        <v>13</v>
      </c>
      <c r="F20" s="26" t="s">
        <v>26</v>
      </c>
      <c r="G20" s="25"/>
      <c r="H20" s="27">
        <v>8990</v>
      </c>
      <c r="I20" s="407">
        <f>SUM(H20:H21)</f>
        <v>9191.45</v>
      </c>
      <c r="J20" s="7"/>
    </row>
    <row r="21" spans="1:10" ht="19.5" customHeight="1" thickBot="1">
      <c r="A21" s="424"/>
      <c r="B21" s="425"/>
      <c r="C21" s="65" t="s">
        <v>38</v>
      </c>
      <c r="D21" s="66" t="s">
        <v>12</v>
      </c>
      <c r="E21" s="66" t="s">
        <v>13</v>
      </c>
      <c r="F21" s="66" t="s">
        <v>14</v>
      </c>
      <c r="G21" s="67"/>
      <c r="H21" s="68">
        <v>201.45</v>
      </c>
      <c r="I21" s="426"/>
      <c r="J21" s="7"/>
    </row>
    <row r="22" spans="1:10" ht="27" customHeight="1" thickTop="1">
      <c r="A22" s="385" t="s">
        <v>39</v>
      </c>
      <c r="B22" s="388">
        <v>21818.09</v>
      </c>
      <c r="C22" s="30" t="s">
        <v>40</v>
      </c>
      <c r="D22" s="31" t="s">
        <v>12</v>
      </c>
      <c r="E22" s="31" t="s">
        <v>13</v>
      </c>
      <c r="F22" s="32"/>
      <c r="G22" s="31" t="s">
        <v>29</v>
      </c>
      <c r="H22" s="33">
        <f>6500+1500</f>
        <v>8000</v>
      </c>
      <c r="I22" s="427">
        <f>SUM(H22:H27)</f>
        <v>21800</v>
      </c>
      <c r="J22" s="7"/>
    </row>
    <row r="23" spans="1:10" ht="19.5" customHeight="1">
      <c r="A23" s="385"/>
      <c r="B23" s="388"/>
      <c r="C23" s="14" t="s">
        <v>41</v>
      </c>
      <c r="D23" s="15" t="s">
        <v>12</v>
      </c>
      <c r="E23" s="15" t="s">
        <v>13</v>
      </c>
      <c r="F23" s="15" t="s">
        <v>18</v>
      </c>
      <c r="G23" s="16"/>
      <c r="H23" s="17">
        <v>3500</v>
      </c>
      <c r="I23" s="427"/>
      <c r="J23" s="7"/>
    </row>
    <row r="24" spans="1:10" ht="19.5" customHeight="1">
      <c r="A24" s="385"/>
      <c r="B24" s="388"/>
      <c r="C24" s="14" t="s">
        <v>42</v>
      </c>
      <c r="D24" s="15" t="s">
        <v>20</v>
      </c>
      <c r="E24" s="15" t="s">
        <v>21</v>
      </c>
      <c r="F24" s="15" t="s">
        <v>14</v>
      </c>
      <c r="G24" s="16"/>
      <c r="H24" s="17">
        <v>600</v>
      </c>
      <c r="I24" s="427"/>
      <c r="J24" s="7"/>
    </row>
    <row r="25" spans="1:10" ht="19.5" customHeight="1">
      <c r="A25" s="385"/>
      <c r="B25" s="388"/>
      <c r="C25" s="14" t="s">
        <v>42</v>
      </c>
      <c r="D25" s="15" t="s">
        <v>20</v>
      </c>
      <c r="E25" s="15" t="s">
        <v>21</v>
      </c>
      <c r="F25" s="15" t="s">
        <v>18</v>
      </c>
      <c r="G25" s="16"/>
      <c r="H25" s="17">
        <v>600</v>
      </c>
      <c r="I25" s="427"/>
      <c r="J25" s="7"/>
    </row>
    <row r="26" spans="1:10" ht="26.25" customHeight="1">
      <c r="A26" s="385"/>
      <c r="B26" s="388"/>
      <c r="C26" s="14" t="s">
        <v>43</v>
      </c>
      <c r="D26" s="15" t="s">
        <v>16</v>
      </c>
      <c r="E26" s="15" t="s">
        <v>17</v>
      </c>
      <c r="F26" s="15" t="s">
        <v>18</v>
      </c>
      <c r="G26" s="16"/>
      <c r="H26" s="17">
        <v>3000</v>
      </c>
      <c r="I26" s="427"/>
      <c r="J26" s="7"/>
    </row>
    <row r="27" spans="1:10" ht="19.5" customHeight="1" thickBot="1">
      <c r="A27" s="385"/>
      <c r="B27" s="388"/>
      <c r="C27" s="40" t="s">
        <v>44</v>
      </c>
      <c r="D27" s="41" t="s">
        <v>16</v>
      </c>
      <c r="E27" s="41" t="s">
        <v>17</v>
      </c>
      <c r="F27" s="42"/>
      <c r="G27" s="41" t="s">
        <v>45</v>
      </c>
      <c r="H27" s="43">
        <v>6100</v>
      </c>
      <c r="I27" s="427"/>
      <c r="J27" s="7"/>
    </row>
    <row r="28" spans="1:10" ht="19.5" customHeight="1">
      <c r="A28" s="35" t="s">
        <v>46</v>
      </c>
      <c r="B28" s="86">
        <v>8773.66</v>
      </c>
      <c r="C28" s="23" t="s">
        <v>47</v>
      </c>
      <c r="D28" s="50" t="s">
        <v>12</v>
      </c>
      <c r="E28" s="50" t="s">
        <v>13</v>
      </c>
      <c r="F28" s="26" t="s">
        <v>26</v>
      </c>
      <c r="G28" s="25"/>
      <c r="H28" s="27">
        <v>8773.66</v>
      </c>
      <c r="I28" s="87">
        <f>H28</f>
        <v>8773.66</v>
      </c>
      <c r="J28" s="7"/>
    </row>
    <row r="29" spans="1:10" ht="19.5" customHeight="1">
      <c r="A29" s="394" t="s">
        <v>48</v>
      </c>
      <c r="B29" s="398">
        <f>1200+1800+7630.52</f>
        <v>10630.52</v>
      </c>
      <c r="C29" s="30" t="s">
        <v>30</v>
      </c>
      <c r="D29" s="31" t="s">
        <v>12</v>
      </c>
      <c r="E29" s="31" t="s">
        <v>13</v>
      </c>
      <c r="F29" s="31" t="s">
        <v>14</v>
      </c>
      <c r="G29" s="32"/>
      <c r="H29" s="33">
        <f>1200+1800</f>
        <v>3000</v>
      </c>
      <c r="I29" s="421">
        <f>SUM(H29:H30)</f>
        <v>10630.52</v>
      </c>
      <c r="J29" s="7"/>
    </row>
    <row r="30" spans="1:10" ht="21" customHeight="1" thickBot="1">
      <c r="A30" s="405"/>
      <c r="B30" s="406"/>
      <c r="C30" s="18" t="s">
        <v>49</v>
      </c>
      <c r="D30" s="19" t="s">
        <v>12</v>
      </c>
      <c r="E30" s="19" t="s">
        <v>13</v>
      </c>
      <c r="F30" s="20"/>
      <c r="G30" s="19" t="s">
        <v>29</v>
      </c>
      <c r="H30" s="21">
        <v>7630.52</v>
      </c>
      <c r="I30" s="422"/>
      <c r="J30" s="7"/>
    </row>
    <row r="31" spans="1:10" ht="19.5" customHeight="1">
      <c r="A31" s="393" t="s">
        <v>50</v>
      </c>
      <c r="B31" s="397">
        <f>1000+8098.61</f>
        <v>9098.61</v>
      </c>
      <c r="C31" s="23" t="s">
        <v>51</v>
      </c>
      <c r="D31" s="26" t="s">
        <v>52</v>
      </c>
      <c r="E31" s="26" t="s">
        <v>53</v>
      </c>
      <c r="F31" s="50"/>
      <c r="G31" s="26" t="s">
        <v>45</v>
      </c>
      <c r="H31" s="27">
        <v>1000</v>
      </c>
      <c r="I31" s="423">
        <f>SUM(H31:H32)</f>
        <v>9098.61</v>
      </c>
      <c r="J31" s="7"/>
    </row>
    <row r="32" spans="1:10" ht="30" customHeight="1" thickBot="1">
      <c r="A32" s="405"/>
      <c r="B32" s="406"/>
      <c r="C32" s="18" t="s">
        <v>54</v>
      </c>
      <c r="D32" s="19" t="s">
        <v>12</v>
      </c>
      <c r="E32" s="19" t="s">
        <v>13</v>
      </c>
      <c r="F32" s="19" t="s">
        <v>26</v>
      </c>
      <c r="G32" s="20"/>
      <c r="H32" s="21">
        <v>8098.61</v>
      </c>
      <c r="I32" s="422"/>
      <c r="J32" s="7"/>
    </row>
    <row r="33" spans="1:10" ht="19.5" customHeight="1">
      <c r="A33" s="412" t="s">
        <v>55</v>
      </c>
      <c r="B33" s="414">
        <f>4000+300+562.62+2000+1000+3000</f>
        <v>10862.619999999999</v>
      </c>
      <c r="C33" s="51" t="s">
        <v>56</v>
      </c>
      <c r="D33" s="24" t="s">
        <v>12</v>
      </c>
      <c r="E33" s="24" t="s">
        <v>13</v>
      </c>
      <c r="F33" s="24" t="s">
        <v>26</v>
      </c>
      <c r="G33" s="52"/>
      <c r="H33" s="22">
        <v>4000</v>
      </c>
      <c r="I33" s="416">
        <f>SUM(H33:H38)</f>
        <v>10862.619999999999</v>
      </c>
      <c r="J33" s="7"/>
    </row>
    <row r="34" spans="1:10" ht="27.75" customHeight="1">
      <c r="A34" s="385"/>
      <c r="B34" s="388"/>
      <c r="C34" s="40" t="s">
        <v>57</v>
      </c>
      <c r="D34" s="41" t="s">
        <v>12</v>
      </c>
      <c r="E34" s="41" t="s">
        <v>13</v>
      </c>
      <c r="F34" s="41" t="s">
        <v>26</v>
      </c>
      <c r="G34" s="42"/>
      <c r="H34" s="43">
        <v>300</v>
      </c>
      <c r="I34" s="391"/>
      <c r="J34" s="7"/>
    </row>
    <row r="35" spans="1:10" ht="19.5" customHeight="1">
      <c r="A35" s="385"/>
      <c r="B35" s="388"/>
      <c r="C35" s="40" t="s">
        <v>58</v>
      </c>
      <c r="D35" s="41" t="s">
        <v>12</v>
      </c>
      <c r="E35" s="41" t="s">
        <v>13</v>
      </c>
      <c r="F35" s="41" t="s">
        <v>26</v>
      </c>
      <c r="G35" s="42"/>
      <c r="H35" s="43">
        <v>562.62</v>
      </c>
      <c r="I35" s="391"/>
      <c r="J35" s="7"/>
    </row>
    <row r="36" spans="1:10" ht="19.5" customHeight="1">
      <c r="A36" s="385"/>
      <c r="B36" s="388"/>
      <c r="C36" s="14" t="s">
        <v>30</v>
      </c>
      <c r="D36" s="41" t="s">
        <v>12</v>
      </c>
      <c r="E36" s="41" t="s">
        <v>13</v>
      </c>
      <c r="F36" s="41" t="s">
        <v>14</v>
      </c>
      <c r="G36" s="42"/>
      <c r="H36" s="43">
        <f>2000+1000</f>
        <v>3000</v>
      </c>
      <c r="I36" s="391"/>
      <c r="J36" s="7"/>
    </row>
    <row r="37" spans="1:10" ht="19.5" customHeight="1">
      <c r="A37" s="385"/>
      <c r="B37" s="388"/>
      <c r="C37" s="40" t="s">
        <v>59</v>
      </c>
      <c r="D37" s="41" t="s">
        <v>20</v>
      </c>
      <c r="E37" s="41" t="s">
        <v>21</v>
      </c>
      <c r="F37" s="41" t="s">
        <v>14</v>
      </c>
      <c r="G37" s="42"/>
      <c r="H37" s="43">
        <v>1505</v>
      </c>
      <c r="I37" s="391"/>
      <c r="J37" s="7"/>
    </row>
    <row r="38" spans="1:10" ht="19.5" customHeight="1" thickBot="1">
      <c r="A38" s="386"/>
      <c r="B38" s="389"/>
      <c r="C38" s="18" t="s">
        <v>59</v>
      </c>
      <c r="D38" s="19" t="s">
        <v>20</v>
      </c>
      <c r="E38" s="19" t="s">
        <v>21</v>
      </c>
      <c r="F38" s="19" t="s">
        <v>18</v>
      </c>
      <c r="G38" s="20"/>
      <c r="H38" s="21">
        <v>1495</v>
      </c>
      <c r="I38" s="392"/>
      <c r="J38" s="7"/>
    </row>
    <row r="39" spans="1:10" ht="21" customHeight="1" thickBot="1">
      <c r="A39" s="53" t="s">
        <v>60</v>
      </c>
      <c r="B39" s="54">
        <v>14669.19</v>
      </c>
      <c r="C39" s="55" t="s">
        <v>61</v>
      </c>
      <c r="D39" s="56" t="s">
        <v>16</v>
      </c>
      <c r="E39" s="56" t="s">
        <v>17</v>
      </c>
      <c r="F39" s="57"/>
      <c r="G39" s="56" t="s">
        <v>29</v>
      </c>
      <c r="H39" s="58">
        <v>14669.19</v>
      </c>
      <c r="I39" s="59">
        <f>H39</f>
        <v>14669.19</v>
      </c>
      <c r="J39" s="7"/>
    </row>
    <row r="40" spans="1:10" ht="15.75" customHeight="1">
      <c r="A40" s="393" t="s">
        <v>62</v>
      </c>
      <c r="B40" s="397">
        <f>4524.11+8000+2500+2500</f>
        <v>17524.11</v>
      </c>
      <c r="C40" s="23" t="s">
        <v>59</v>
      </c>
      <c r="D40" s="26" t="s">
        <v>20</v>
      </c>
      <c r="E40" s="26" t="s">
        <v>21</v>
      </c>
      <c r="F40" s="26" t="s">
        <v>14</v>
      </c>
      <c r="G40" s="25"/>
      <c r="H40" s="27">
        <v>2310</v>
      </c>
      <c r="I40" s="407">
        <f>SUM(H40:H44)</f>
        <v>17524.11</v>
      </c>
      <c r="J40" s="7"/>
    </row>
    <row r="41" spans="1:10" ht="15.75" customHeight="1">
      <c r="A41" s="394"/>
      <c r="B41" s="398"/>
      <c r="C41" s="30" t="s">
        <v>59</v>
      </c>
      <c r="D41" s="31" t="s">
        <v>20</v>
      </c>
      <c r="E41" s="31" t="s">
        <v>21</v>
      </c>
      <c r="F41" s="31" t="s">
        <v>18</v>
      </c>
      <c r="G41" s="32"/>
      <c r="H41" s="33">
        <v>2214.11</v>
      </c>
      <c r="I41" s="420"/>
      <c r="J41" s="7"/>
    </row>
    <row r="42" spans="1:10" ht="19.5" customHeight="1">
      <c r="A42" s="395"/>
      <c r="B42" s="399"/>
      <c r="C42" s="14" t="s">
        <v>63</v>
      </c>
      <c r="D42" s="15" t="s">
        <v>52</v>
      </c>
      <c r="E42" s="15" t="s">
        <v>53</v>
      </c>
      <c r="F42" s="15"/>
      <c r="G42" s="60" t="s">
        <v>45</v>
      </c>
      <c r="H42" s="17">
        <v>8000</v>
      </c>
      <c r="I42" s="409"/>
      <c r="J42" s="7"/>
    </row>
    <row r="43" spans="1:10" ht="27" customHeight="1">
      <c r="A43" s="395"/>
      <c r="B43" s="399"/>
      <c r="C43" s="14" t="s">
        <v>64</v>
      </c>
      <c r="D43" s="15" t="s">
        <v>16</v>
      </c>
      <c r="E43" s="15" t="s">
        <v>17</v>
      </c>
      <c r="F43" s="15" t="s">
        <v>14</v>
      </c>
      <c r="G43" s="16"/>
      <c r="H43" s="17">
        <v>2500</v>
      </c>
      <c r="I43" s="409"/>
      <c r="J43" s="7"/>
    </row>
    <row r="44" spans="1:10" ht="16.5" customHeight="1" thickBot="1">
      <c r="A44" s="405"/>
      <c r="B44" s="406"/>
      <c r="C44" s="18" t="s">
        <v>65</v>
      </c>
      <c r="D44" s="19" t="s">
        <v>16</v>
      </c>
      <c r="E44" s="19" t="s">
        <v>17</v>
      </c>
      <c r="F44" s="19" t="s">
        <v>14</v>
      </c>
      <c r="G44" s="20"/>
      <c r="H44" s="21">
        <v>2500</v>
      </c>
      <c r="I44" s="408"/>
      <c r="J44" s="7"/>
    </row>
    <row r="45" spans="1:10" ht="15.75" customHeight="1">
      <c r="A45" s="412" t="s">
        <v>66</v>
      </c>
      <c r="B45" s="414">
        <f>17000+1545.38</f>
        <v>18545.38</v>
      </c>
      <c r="C45" s="23" t="s">
        <v>67</v>
      </c>
      <c r="D45" s="26" t="s">
        <v>12</v>
      </c>
      <c r="E45" s="26" t="s">
        <v>13</v>
      </c>
      <c r="F45" s="26" t="s">
        <v>26</v>
      </c>
      <c r="G45" s="26"/>
      <c r="H45" s="27">
        <v>17000</v>
      </c>
      <c r="I45" s="416">
        <f>H45+H46</f>
        <v>18545.38</v>
      </c>
      <c r="J45" s="7"/>
    </row>
    <row r="46" spans="1:10" ht="15.75" customHeight="1" thickBot="1">
      <c r="A46" s="413"/>
      <c r="B46" s="415"/>
      <c r="C46" s="65" t="s">
        <v>68</v>
      </c>
      <c r="D46" s="66" t="s">
        <v>12</v>
      </c>
      <c r="E46" s="66" t="s">
        <v>13</v>
      </c>
      <c r="F46" s="66" t="s">
        <v>18</v>
      </c>
      <c r="G46" s="67"/>
      <c r="H46" s="68">
        <v>1545.38</v>
      </c>
      <c r="I46" s="417"/>
      <c r="J46" s="7"/>
    </row>
    <row r="47" spans="1:10" ht="19.5" customHeight="1" thickTop="1">
      <c r="A47" s="394" t="s">
        <v>69</v>
      </c>
      <c r="B47" s="418">
        <f>2000+6704.03</f>
        <v>8704.029999999999</v>
      </c>
      <c r="C47" s="30" t="s">
        <v>70</v>
      </c>
      <c r="D47" s="31" t="s">
        <v>16</v>
      </c>
      <c r="E47" s="31" t="s">
        <v>17</v>
      </c>
      <c r="F47" s="31" t="s">
        <v>14</v>
      </c>
      <c r="G47" s="32"/>
      <c r="H47" s="33">
        <v>2000</v>
      </c>
      <c r="I47" s="402">
        <f>H47+H48</f>
        <v>8704.029999999999</v>
      </c>
      <c r="J47" s="7"/>
    </row>
    <row r="48" spans="1:10" ht="17.25" customHeight="1" thickBot="1">
      <c r="A48" s="405"/>
      <c r="B48" s="419"/>
      <c r="C48" s="18" t="s">
        <v>71</v>
      </c>
      <c r="D48" s="19" t="s">
        <v>52</v>
      </c>
      <c r="E48" s="19" t="s">
        <v>53</v>
      </c>
      <c r="F48" s="19"/>
      <c r="G48" s="61" t="s">
        <v>45</v>
      </c>
      <c r="H48" s="21">
        <v>6704.03</v>
      </c>
      <c r="I48" s="411"/>
      <c r="J48" s="7"/>
    </row>
    <row r="49" spans="1:10" ht="18" customHeight="1">
      <c r="A49" s="393" t="s">
        <v>72</v>
      </c>
      <c r="B49" s="397">
        <f>2500+2500+4000+8268.79</f>
        <v>17268.79</v>
      </c>
      <c r="C49" s="62" t="s">
        <v>73</v>
      </c>
      <c r="D49" s="50" t="s">
        <v>74</v>
      </c>
      <c r="E49" s="50" t="s">
        <v>75</v>
      </c>
      <c r="F49" s="50" t="s">
        <v>26</v>
      </c>
      <c r="G49" s="63"/>
      <c r="H49" s="64">
        <v>2500</v>
      </c>
      <c r="I49" s="401">
        <f>SUM(H49:H53)</f>
        <v>17268.79</v>
      </c>
      <c r="J49" s="7"/>
    </row>
    <row r="50" spans="1:10" ht="18" customHeight="1">
      <c r="A50" s="394"/>
      <c r="B50" s="398"/>
      <c r="C50" s="14" t="s">
        <v>76</v>
      </c>
      <c r="D50" s="15" t="s">
        <v>20</v>
      </c>
      <c r="E50" s="15" t="s">
        <v>21</v>
      </c>
      <c r="F50" s="82" t="s">
        <v>14</v>
      </c>
      <c r="G50" s="83"/>
      <c r="H50" s="84">
        <v>1200</v>
      </c>
      <c r="I50" s="402"/>
      <c r="J50" s="7"/>
    </row>
    <row r="51" spans="1:10" ht="18.75" customHeight="1">
      <c r="A51" s="395"/>
      <c r="B51" s="399"/>
      <c r="C51" s="14" t="s">
        <v>76</v>
      </c>
      <c r="D51" s="15" t="s">
        <v>20</v>
      </c>
      <c r="E51" s="15" t="s">
        <v>21</v>
      </c>
      <c r="F51" s="15" t="s">
        <v>18</v>
      </c>
      <c r="G51" s="16"/>
      <c r="H51" s="17">
        <v>1300</v>
      </c>
      <c r="I51" s="403"/>
      <c r="J51" s="7"/>
    </row>
    <row r="52" spans="1:10" ht="26.25" customHeight="1">
      <c r="A52" s="395"/>
      <c r="B52" s="399"/>
      <c r="C52" s="14" t="s">
        <v>77</v>
      </c>
      <c r="D52" s="15" t="s">
        <v>16</v>
      </c>
      <c r="E52" s="15" t="s">
        <v>17</v>
      </c>
      <c r="F52" s="16"/>
      <c r="G52" s="15" t="s">
        <v>29</v>
      </c>
      <c r="H52" s="17">
        <v>4000</v>
      </c>
      <c r="I52" s="403"/>
      <c r="J52" s="7"/>
    </row>
    <row r="53" spans="1:10" ht="19.5" customHeight="1" thickBot="1">
      <c r="A53" s="396"/>
      <c r="B53" s="400"/>
      <c r="C53" s="40" t="s">
        <v>35</v>
      </c>
      <c r="D53" s="41" t="s">
        <v>12</v>
      </c>
      <c r="E53" s="41" t="s">
        <v>13</v>
      </c>
      <c r="F53" s="41" t="s">
        <v>26</v>
      </c>
      <c r="G53" s="42"/>
      <c r="H53" s="43">
        <v>8268.79</v>
      </c>
      <c r="I53" s="404"/>
      <c r="J53" s="7"/>
    </row>
    <row r="54" spans="1:10" ht="19.5" customHeight="1">
      <c r="A54" s="393" t="s">
        <v>78</v>
      </c>
      <c r="B54" s="397">
        <f>20000+2537.62</f>
        <v>22537.62</v>
      </c>
      <c r="C54" s="23" t="s">
        <v>35</v>
      </c>
      <c r="D54" s="26" t="s">
        <v>12</v>
      </c>
      <c r="E54" s="26" t="s">
        <v>13</v>
      </c>
      <c r="F54" s="26" t="s">
        <v>26</v>
      </c>
      <c r="G54" s="25"/>
      <c r="H54" s="27">
        <v>20000</v>
      </c>
      <c r="I54" s="407">
        <f>SUM(H54:H55)</f>
        <v>22537.62</v>
      </c>
      <c r="J54" s="7"/>
    </row>
    <row r="55" spans="1:10" ht="19.5" customHeight="1" thickBot="1">
      <c r="A55" s="405"/>
      <c r="B55" s="406"/>
      <c r="C55" s="18" t="s">
        <v>79</v>
      </c>
      <c r="D55" s="19" t="s">
        <v>12</v>
      </c>
      <c r="E55" s="19" t="s">
        <v>13</v>
      </c>
      <c r="F55" s="19" t="s">
        <v>14</v>
      </c>
      <c r="G55" s="20"/>
      <c r="H55" s="21">
        <v>2537.62</v>
      </c>
      <c r="I55" s="408"/>
      <c r="J55" s="7"/>
    </row>
    <row r="56" spans="1:10" ht="19.5" customHeight="1">
      <c r="A56" s="393" t="s">
        <v>80</v>
      </c>
      <c r="B56" s="397">
        <f>5000+7500+4000+1650.8</f>
        <v>18150.8</v>
      </c>
      <c r="C56" s="23" t="s">
        <v>81</v>
      </c>
      <c r="D56" s="26" t="s">
        <v>16</v>
      </c>
      <c r="E56" s="26" t="s">
        <v>17</v>
      </c>
      <c r="F56" s="26" t="s">
        <v>26</v>
      </c>
      <c r="G56" s="25"/>
      <c r="H56" s="27">
        <v>5000</v>
      </c>
      <c r="I56" s="407">
        <f>SUM(H56:H60)</f>
        <v>18150.8</v>
      </c>
      <c r="J56" s="7"/>
    </row>
    <row r="57" spans="1:10" ht="19.5" customHeight="1">
      <c r="A57" s="395"/>
      <c r="B57" s="399"/>
      <c r="C57" s="14" t="s">
        <v>82</v>
      </c>
      <c r="D57" s="15" t="s">
        <v>12</v>
      </c>
      <c r="E57" s="15" t="s">
        <v>13</v>
      </c>
      <c r="F57" s="15" t="s">
        <v>26</v>
      </c>
      <c r="G57" s="16"/>
      <c r="H57" s="17">
        <v>7500</v>
      </c>
      <c r="I57" s="409"/>
      <c r="J57" s="7"/>
    </row>
    <row r="58" spans="1:10" ht="19.5" customHeight="1">
      <c r="A58" s="395"/>
      <c r="B58" s="399"/>
      <c r="C58" s="14" t="s">
        <v>83</v>
      </c>
      <c r="D58" s="15" t="s">
        <v>52</v>
      </c>
      <c r="E58" s="15" t="s">
        <v>53</v>
      </c>
      <c r="F58" s="60"/>
      <c r="G58" s="15" t="s">
        <v>45</v>
      </c>
      <c r="H58" s="17">
        <v>4000</v>
      </c>
      <c r="I58" s="409"/>
      <c r="J58" s="7"/>
    </row>
    <row r="59" spans="1:10" ht="19.5" customHeight="1">
      <c r="A59" s="396"/>
      <c r="B59" s="400"/>
      <c r="C59" s="40" t="s">
        <v>84</v>
      </c>
      <c r="D59" s="41" t="s">
        <v>20</v>
      </c>
      <c r="E59" s="41" t="s">
        <v>21</v>
      </c>
      <c r="F59" s="85" t="s">
        <v>14</v>
      </c>
      <c r="G59" s="41"/>
      <c r="H59" s="43">
        <v>790</v>
      </c>
      <c r="I59" s="410"/>
      <c r="J59" s="7"/>
    </row>
    <row r="60" spans="1:10" ht="19.5" customHeight="1" thickBot="1">
      <c r="A60" s="405"/>
      <c r="B60" s="406"/>
      <c r="C60" s="18" t="s">
        <v>84</v>
      </c>
      <c r="D60" s="19" t="s">
        <v>20</v>
      </c>
      <c r="E60" s="19" t="s">
        <v>21</v>
      </c>
      <c r="F60" s="19" t="s">
        <v>18</v>
      </c>
      <c r="G60" s="20"/>
      <c r="H60" s="21">
        <v>860.8</v>
      </c>
      <c r="I60" s="408"/>
      <c r="J60" s="7"/>
    </row>
    <row r="61" spans="1:10" ht="19.5" customHeight="1">
      <c r="A61" s="394" t="s">
        <v>85</v>
      </c>
      <c r="B61" s="398">
        <f>2400+1500+500+1000+800+700+15310.74+1000</f>
        <v>23210.739999999998</v>
      </c>
      <c r="C61" s="30" t="s">
        <v>86</v>
      </c>
      <c r="D61" s="31" t="s">
        <v>20</v>
      </c>
      <c r="E61" s="31" t="s">
        <v>21</v>
      </c>
      <c r="F61" s="31" t="s">
        <v>14</v>
      </c>
      <c r="G61" s="32"/>
      <c r="H61" s="33">
        <v>1200</v>
      </c>
      <c r="I61" s="402">
        <f>SUM(H61:H69)</f>
        <v>23210.739999999998</v>
      </c>
      <c r="J61" s="7"/>
    </row>
    <row r="62" spans="1:10" ht="19.5" customHeight="1">
      <c r="A62" s="394"/>
      <c r="B62" s="398"/>
      <c r="C62" s="30" t="s">
        <v>86</v>
      </c>
      <c r="D62" s="31" t="s">
        <v>20</v>
      </c>
      <c r="E62" s="31" t="s">
        <v>21</v>
      </c>
      <c r="F62" s="31" t="s">
        <v>18</v>
      </c>
      <c r="G62" s="32"/>
      <c r="H62" s="33">
        <v>1200</v>
      </c>
      <c r="I62" s="402"/>
      <c r="J62" s="7"/>
    </row>
    <row r="63" spans="1:10" ht="27.75" customHeight="1">
      <c r="A63" s="395"/>
      <c r="B63" s="399"/>
      <c r="C63" s="14" t="s">
        <v>87</v>
      </c>
      <c r="D63" s="60" t="s">
        <v>74</v>
      </c>
      <c r="E63" s="60" t="s">
        <v>75</v>
      </c>
      <c r="F63" s="60" t="s">
        <v>88</v>
      </c>
      <c r="G63" s="69"/>
      <c r="H63" s="70">
        <v>1500</v>
      </c>
      <c r="I63" s="403"/>
      <c r="J63" s="7"/>
    </row>
    <row r="64" spans="1:10" ht="19.5" customHeight="1">
      <c r="A64" s="395"/>
      <c r="B64" s="399"/>
      <c r="C64" s="14" t="s">
        <v>89</v>
      </c>
      <c r="D64" s="15" t="s">
        <v>90</v>
      </c>
      <c r="E64" s="15" t="s">
        <v>91</v>
      </c>
      <c r="F64" s="15" t="s">
        <v>14</v>
      </c>
      <c r="G64" s="16"/>
      <c r="H64" s="17">
        <v>500</v>
      </c>
      <c r="I64" s="403"/>
      <c r="J64" s="7"/>
    </row>
    <row r="65" spans="1:10" ht="19.5" customHeight="1">
      <c r="A65" s="395"/>
      <c r="B65" s="399"/>
      <c r="C65" s="14" t="s">
        <v>92</v>
      </c>
      <c r="D65" s="15" t="s">
        <v>93</v>
      </c>
      <c r="E65" s="15" t="s">
        <v>94</v>
      </c>
      <c r="F65" s="15" t="s">
        <v>14</v>
      </c>
      <c r="G65" s="16"/>
      <c r="H65" s="17">
        <v>1000</v>
      </c>
      <c r="I65" s="403"/>
      <c r="J65" s="7"/>
    </row>
    <row r="66" spans="1:10" ht="19.5" customHeight="1">
      <c r="A66" s="395"/>
      <c r="B66" s="399"/>
      <c r="C66" s="14" t="s">
        <v>95</v>
      </c>
      <c r="D66" s="15" t="s">
        <v>16</v>
      </c>
      <c r="E66" s="15" t="s">
        <v>17</v>
      </c>
      <c r="F66" s="15" t="s">
        <v>14</v>
      </c>
      <c r="G66" s="16"/>
      <c r="H66" s="17">
        <v>800</v>
      </c>
      <c r="I66" s="403"/>
      <c r="J66" s="7"/>
    </row>
    <row r="67" spans="1:10" ht="19.5" customHeight="1">
      <c r="A67" s="395"/>
      <c r="B67" s="399"/>
      <c r="C67" s="14" t="s">
        <v>96</v>
      </c>
      <c r="D67" s="15" t="s">
        <v>12</v>
      </c>
      <c r="E67" s="15" t="s">
        <v>97</v>
      </c>
      <c r="F67" s="15" t="s">
        <v>26</v>
      </c>
      <c r="G67" s="16"/>
      <c r="H67" s="17">
        <v>700</v>
      </c>
      <c r="I67" s="403"/>
      <c r="J67" s="7"/>
    </row>
    <row r="68" spans="1:10" ht="15.75" customHeight="1">
      <c r="A68" s="395"/>
      <c r="B68" s="399"/>
      <c r="C68" s="14" t="s">
        <v>98</v>
      </c>
      <c r="D68" s="15" t="s">
        <v>12</v>
      </c>
      <c r="E68" s="15" t="s">
        <v>13</v>
      </c>
      <c r="F68" s="15" t="s">
        <v>26</v>
      </c>
      <c r="G68" s="16"/>
      <c r="H68" s="17">
        <v>15310.74</v>
      </c>
      <c r="I68" s="403"/>
      <c r="J68" s="7"/>
    </row>
    <row r="69" spans="1:10" ht="19.5" customHeight="1" thickBot="1">
      <c r="A69" s="405"/>
      <c r="B69" s="406"/>
      <c r="C69" s="18" t="s">
        <v>99</v>
      </c>
      <c r="D69" s="19" t="s">
        <v>12</v>
      </c>
      <c r="E69" s="19" t="s">
        <v>100</v>
      </c>
      <c r="F69" s="19" t="s">
        <v>14</v>
      </c>
      <c r="G69" s="20"/>
      <c r="H69" s="21">
        <v>1000</v>
      </c>
      <c r="I69" s="411"/>
      <c r="J69" s="7"/>
    </row>
    <row r="70" spans="1:10" ht="28.5" customHeight="1" thickBot="1">
      <c r="A70" s="28" t="s">
        <v>101</v>
      </c>
      <c r="B70" s="36">
        <f>14019.28</f>
        <v>14019.28</v>
      </c>
      <c r="C70" s="37" t="s">
        <v>102</v>
      </c>
      <c r="D70" s="38" t="s">
        <v>12</v>
      </c>
      <c r="E70" s="38" t="s">
        <v>13</v>
      </c>
      <c r="F70" s="39"/>
      <c r="G70" s="38" t="s">
        <v>29</v>
      </c>
      <c r="H70" s="29">
        <v>14019.28</v>
      </c>
      <c r="I70" s="34">
        <f>H70</f>
        <v>14019.28</v>
      </c>
      <c r="J70" s="7"/>
    </row>
    <row r="71" spans="1:12" ht="19.5" customHeight="1" thickBot="1">
      <c r="A71" s="44" t="s">
        <v>103</v>
      </c>
      <c r="B71" s="45">
        <v>8727.24</v>
      </c>
      <c r="C71" s="46" t="s">
        <v>61</v>
      </c>
      <c r="D71" s="47" t="s">
        <v>16</v>
      </c>
      <c r="E71" s="47" t="s">
        <v>17</v>
      </c>
      <c r="F71" s="48"/>
      <c r="G71" s="47" t="s">
        <v>29</v>
      </c>
      <c r="H71" s="49">
        <v>8717.6</v>
      </c>
      <c r="I71" s="88">
        <f>H71</f>
        <v>8717.6</v>
      </c>
      <c r="J71" s="7"/>
      <c r="K71" s="13"/>
      <c r="L71" s="13"/>
    </row>
    <row r="72" spans="1:10" ht="27.75" customHeight="1" thickTop="1">
      <c r="A72" s="384" t="s">
        <v>104</v>
      </c>
      <c r="B72" s="387">
        <f>5000+4324.9+3000</f>
        <v>12324.9</v>
      </c>
      <c r="C72" s="8" t="s">
        <v>105</v>
      </c>
      <c r="D72" s="9" t="s">
        <v>16</v>
      </c>
      <c r="E72" s="9" t="s">
        <v>17</v>
      </c>
      <c r="F72" s="10"/>
      <c r="G72" s="9" t="s">
        <v>29</v>
      </c>
      <c r="H72" s="11">
        <v>5000</v>
      </c>
      <c r="I72" s="390">
        <f>H72+H73+H74</f>
        <v>12324.9</v>
      </c>
      <c r="J72" s="7"/>
    </row>
    <row r="73" spans="1:10" ht="22.5" customHeight="1">
      <c r="A73" s="385"/>
      <c r="B73" s="388"/>
      <c r="C73" s="14" t="s">
        <v>106</v>
      </c>
      <c r="D73" s="15" t="s">
        <v>93</v>
      </c>
      <c r="E73" s="15" t="s">
        <v>94</v>
      </c>
      <c r="F73" s="16"/>
      <c r="G73" s="15" t="s">
        <v>29</v>
      </c>
      <c r="H73" s="17">
        <v>4324.9</v>
      </c>
      <c r="I73" s="391"/>
      <c r="J73" s="7"/>
    </row>
    <row r="74" spans="1:10" ht="19.5" customHeight="1" thickBot="1">
      <c r="A74" s="386"/>
      <c r="B74" s="389"/>
      <c r="C74" s="18" t="s">
        <v>107</v>
      </c>
      <c r="D74" s="19" t="s">
        <v>12</v>
      </c>
      <c r="E74" s="19" t="s">
        <v>13</v>
      </c>
      <c r="F74" s="19" t="s">
        <v>14</v>
      </c>
      <c r="G74" s="20"/>
      <c r="H74" s="21">
        <v>3000</v>
      </c>
      <c r="I74" s="392"/>
      <c r="J74" s="7"/>
    </row>
    <row r="75" spans="1:10" ht="19.5" customHeight="1">
      <c r="A75" s="393" t="s">
        <v>108</v>
      </c>
      <c r="B75" s="397">
        <f>4349.3+1092+1769+1586+3203.65</f>
        <v>11999.949999999999</v>
      </c>
      <c r="C75" s="23" t="s">
        <v>109</v>
      </c>
      <c r="D75" s="26" t="s">
        <v>12</v>
      </c>
      <c r="E75" s="26" t="s">
        <v>13</v>
      </c>
      <c r="F75" s="25"/>
      <c r="G75" s="26" t="s">
        <v>45</v>
      </c>
      <c r="H75" s="27">
        <v>4349.3</v>
      </c>
      <c r="I75" s="401">
        <f>SUM(H75:H76)</f>
        <v>11999.95</v>
      </c>
      <c r="J75" s="7"/>
    </row>
    <row r="76" spans="1:10" ht="22.5" customHeight="1" thickBot="1">
      <c r="A76" s="395"/>
      <c r="B76" s="399"/>
      <c r="C76" s="30" t="s">
        <v>30</v>
      </c>
      <c r="D76" s="15" t="s">
        <v>12</v>
      </c>
      <c r="E76" s="15" t="s">
        <v>13</v>
      </c>
      <c r="F76" s="15" t="s">
        <v>14</v>
      </c>
      <c r="G76" s="16"/>
      <c r="H76" s="17">
        <f>1092+1769+1586+3203.65</f>
        <v>7650.65</v>
      </c>
      <c r="I76" s="403"/>
      <c r="J76" s="7"/>
    </row>
    <row r="77" spans="1:10" ht="19.5" customHeight="1" thickBot="1" thickTop="1">
      <c r="A77" s="71" t="s">
        <v>110</v>
      </c>
      <c r="B77" s="72">
        <f>SUM(B6:B76)</f>
        <v>315782.08</v>
      </c>
      <c r="C77" s="73"/>
      <c r="D77" s="74"/>
      <c r="E77" s="74"/>
      <c r="F77" s="75">
        <f>SUM(H6:H76)-H75-H73-H72-H71-H52-H39-H30-H27-H22-H16-H14-H58-H48-H42-H31</f>
        <v>214632.57000000004</v>
      </c>
      <c r="G77" s="76">
        <f>H75+H73+H72+H71+H58+H52+H48+H42+H39+H31+H30+H27+H22+H16+H14+H70</f>
        <v>115141.06000000001</v>
      </c>
      <c r="H77" s="77"/>
      <c r="I77" s="78">
        <f>SUM(I6:I76)</f>
        <v>315754.35000000003</v>
      </c>
      <c r="J77" s="7"/>
    </row>
    <row r="78" spans="2:9" ht="19.5" customHeight="1" thickTop="1">
      <c r="B78" s="79"/>
      <c r="C78" s="79"/>
      <c r="D78" s="79"/>
      <c r="E78" s="79"/>
      <c r="F78" s="79"/>
      <c r="G78" s="79"/>
      <c r="H78" s="79"/>
      <c r="I78" s="79"/>
    </row>
  </sheetData>
  <mergeCells count="54">
    <mergeCell ref="D2:I2"/>
    <mergeCell ref="A3:I3"/>
    <mergeCell ref="A6:A13"/>
    <mergeCell ref="B6:B13"/>
    <mergeCell ref="I6:I13"/>
    <mergeCell ref="A14:A15"/>
    <mergeCell ref="B14:B15"/>
    <mergeCell ref="I14:I15"/>
    <mergeCell ref="A16:A18"/>
    <mergeCell ref="B16:B18"/>
    <mergeCell ref="I16:I18"/>
    <mergeCell ref="A20:A21"/>
    <mergeCell ref="B20:B21"/>
    <mergeCell ref="I20:I21"/>
    <mergeCell ref="A22:A27"/>
    <mergeCell ref="B22:B27"/>
    <mergeCell ref="I22:I27"/>
    <mergeCell ref="A29:A30"/>
    <mergeCell ref="B29:B30"/>
    <mergeCell ref="I29:I30"/>
    <mergeCell ref="A31:A32"/>
    <mergeCell ref="B31:B32"/>
    <mergeCell ref="I31:I32"/>
    <mergeCell ref="A33:A38"/>
    <mergeCell ref="B33:B38"/>
    <mergeCell ref="I33:I38"/>
    <mergeCell ref="A40:A44"/>
    <mergeCell ref="B40:B44"/>
    <mergeCell ref="I40:I44"/>
    <mergeCell ref="A45:A46"/>
    <mergeCell ref="B45:B46"/>
    <mergeCell ref="I45:I46"/>
    <mergeCell ref="A47:A48"/>
    <mergeCell ref="B47:B48"/>
    <mergeCell ref="I47:I48"/>
    <mergeCell ref="A75:A76"/>
    <mergeCell ref="B75:B76"/>
    <mergeCell ref="I75:I76"/>
    <mergeCell ref="A56:A60"/>
    <mergeCell ref="B56:B60"/>
    <mergeCell ref="I56:I60"/>
    <mergeCell ref="A61:A69"/>
    <mergeCell ref="B61:B69"/>
    <mergeCell ref="I61:I69"/>
    <mergeCell ref="A1:C1"/>
    <mergeCell ref="A72:A74"/>
    <mergeCell ref="B72:B74"/>
    <mergeCell ref="I72:I74"/>
    <mergeCell ref="A49:A53"/>
    <mergeCell ref="B49:B53"/>
    <mergeCell ref="I49:I53"/>
    <mergeCell ref="A54:A55"/>
    <mergeCell ref="B54:B55"/>
    <mergeCell ref="I54:I5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E9" sqref="E9"/>
    </sheetView>
  </sheetViews>
  <sheetFormatPr defaultColWidth="9.140625" defaultRowHeight="19.5" customHeight="1"/>
  <cols>
    <col min="1" max="1" width="4.28125" style="163" customWidth="1"/>
    <col min="2" max="2" width="3.57421875" style="163" customWidth="1"/>
    <col min="3" max="3" width="64.7109375" style="163" customWidth="1"/>
    <col min="4" max="4" width="18.8515625" style="163" customWidth="1"/>
    <col min="5" max="5" width="9.140625" style="163" customWidth="1"/>
    <col min="6" max="6" width="15.00390625" style="163" bestFit="1" customWidth="1"/>
    <col min="7" max="16384" width="9.140625" style="163" customWidth="1"/>
  </cols>
  <sheetData>
    <row r="1" ht="19.5" customHeight="1">
      <c r="A1" s="89" t="s">
        <v>321</v>
      </c>
    </row>
    <row r="2" ht="19.5" customHeight="1">
      <c r="A2" s="90" t="s">
        <v>329</v>
      </c>
    </row>
    <row r="3" ht="12" customHeight="1"/>
    <row r="4" spans="1:4" ht="26.25" customHeight="1">
      <c r="A4" s="91"/>
      <c r="B4" s="91"/>
      <c r="C4" s="439" t="s">
        <v>112</v>
      </c>
      <c r="D4" s="439"/>
    </row>
    <row r="5" spans="1:4" ht="12" customHeight="1">
      <c r="A5" s="91"/>
      <c r="B5" s="91"/>
      <c r="C5" s="92"/>
      <c r="D5" s="92"/>
    </row>
    <row r="6" spans="1:4" ht="19.5" customHeight="1">
      <c r="A6" s="440" t="s">
        <v>113</v>
      </c>
      <c r="B6" s="440"/>
      <c r="C6" s="440"/>
      <c r="D6" s="440"/>
    </row>
    <row r="7" spans="1:4" ht="15.75" customHeight="1" thickBot="1">
      <c r="A7" s="93"/>
      <c r="B7" s="93"/>
      <c r="C7" s="93"/>
      <c r="D7" s="93"/>
    </row>
    <row r="8" spans="1:4" ht="19.5" customHeight="1" thickBot="1" thickTop="1">
      <c r="A8" s="94" t="s">
        <v>114</v>
      </c>
      <c r="B8" s="441" t="s">
        <v>115</v>
      </c>
      <c r="C8" s="441"/>
      <c r="D8" s="95">
        <f>D9+D16</f>
        <v>1190949</v>
      </c>
    </row>
    <row r="9" spans="1:4" ht="19.5" customHeight="1" thickTop="1">
      <c r="A9" s="96"/>
      <c r="B9" s="442" t="s">
        <v>116</v>
      </c>
      <c r="C9" s="442"/>
      <c r="D9" s="97">
        <f>SUM(D10:D15)</f>
        <v>975859</v>
      </c>
    </row>
    <row r="10" spans="1:4" ht="26.25" customHeight="1">
      <c r="A10" s="98"/>
      <c r="B10" s="99" t="s">
        <v>117</v>
      </c>
      <c r="C10" s="100" t="s">
        <v>292</v>
      </c>
      <c r="D10" s="101">
        <v>200000</v>
      </c>
    </row>
    <row r="11" spans="1:4" ht="17.25" customHeight="1">
      <c r="A11" s="98"/>
      <c r="B11" s="99" t="s">
        <v>117</v>
      </c>
      <c r="C11" s="100" t="s">
        <v>118</v>
      </c>
      <c r="D11" s="101">
        <f>227900+11959</f>
        <v>239859</v>
      </c>
    </row>
    <row r="12" spans="1:4" ht="17.25" customHeight="1">
      <c r="A12" s="98"/>
      <c r="B12" s="99" t="s">
        <v>117</v>
      </c>
      <c r="C12" s="100" t="s">
        <v>119</v>
      </c>
      <c r="D12" s="101">
        <v>50000</v>
      </c>
    </row>
    <row r="13" spans="1:4" ht="28.5" customHeight="1">
      <c r="A13" s="98"/>
      <c r="B13" s="99" t="s">
        <v>117</v>
      </c>
      <c r="C13" s="100" t="s">
        <v>120</v>
      </c>
      <c r="D13" s="101">
        <v>8000</v>
      </c>
    </row>
    <row r="14" spans="1:4" ht="29.25" customHeight="1">
      <c r="A14" s="98"/>
      <c r="B14" s="99" t="s">
        <v>117</v>
      </c>
      <c r="C14" s="100" t="s">
        <v>121</v>
      </c>
      <c r="D14" s="101">
        <v>470000</v>
      </c>
    </row>
    <row r="15" spans="1:4" ht="27" customHeight="1">
      <c r="A15" s="102"/>
      <c r="B15" s="99" t="s">
        <v>117</v>
      </c>
      <c r="C15" s="100" t="s">
        <v>122</v>
      </c>
      <c r="D15" s="103">
        <v>8000</v>
      </c>
    </row>
    <row r="16" spans="1:4" ht="18" customHeight="1">
      <c r="A16" s="98"/>
      <c r="B16" s="445" t="s">
        <v>123</v>
      </c>
      <c r="C16" s="446"/>
      <c r="D16" s="104">
        <f>SUM(D17:D21)</f>
        <v>215090</v>
      </c>
    </row>
    <row r="17" spans="1:4" ht="28.5" customHeight="1">
      <c r="A17" s="98"/>
      <c r="B17" s="99" t="s">
        <v>117</v>
      </c>
      <c r="C17" s="100" t="s">
        <v>124</v>
      </c>
      <c r="D17" s="101">
        <v>170000</v>
      </c>
    </row>
    <row r="18" spans="1:4" ht="42.75" customHeight="1">
      <c r="A18" s="98"/>
      <c r="B18" s="99" t="s">
        <v>117</v>
      </c>
      <c r="C18" s="100" t="s">
        <v>125</v>
      </c>
      <c r="D18" s="101">
        <v>20000</v>
      </c>
    </row>
    <row r="19" spans="1:4" ht="27.75" customHeight="1">
      <c r="A19" s="102"/>
      <c r="B19" s="105" t="s">
        <v>117</v>
      </c>
      <c r="C19" s="106" t="s">
        <v>293</v>
      </c>
      <c r="D19" s="103">
        <v>3640</v>
      </c>
    </row>
    <row r="20" spans="1:4" ht="28.5" customHeight="1">
      <c r="A20" s="102"/>
      <c r="B20" s="105" t="s">
        <v>117</v>
      </c>
      <c r="C20" s="106" t="s">
        <v>126</v>
      </c>
      <c r="D20" s="103">
        <v>2500</v>
      </c>
    </row>
    <row r="21" spans="1:4" ht="25.5" customHeight="1" thickBot="1">
      <c r="A21" s="102"/>
      <c r="B21" s="105" t="s">
        <v>117</v>
      </c>
      <c r="C21" s="106" t="s">
        <v>127</v>
      </c>
      <c r="D21" s="103">
        <f>17836+1114</f>
        <v>18950</v>
      </c>
    </row>
    <row r="22" spans="1:4" ht="19.5" customHeight="1" thickBot="1" thickTop="1">
      <c r="A22" s="94" t="s">
        <v>128</v>
      </c>
      <c r="B22" s="441" t="s">
        <v>129</v>
      </c>
      <c r="C22" s="441"/>
      <c r="D22" s="95">
        <f>D23+D26</f>
        <v>183904</v>
      </c>
    </row>
    <row r="23" spans="1:4" ht="19.5" customHeight="1" thickTop="1">
      <c r="A23" s="96"/>
      <c r="B23" s="442" t="s">
        <v>116</v>
      </c>
      <c r="C23" s="442"/>
      <c r="D23" s="97">
        <f>D25+D24</f>
        <v>133904</v>
      </c>
    </row>
    <row r="24" spans="1:4" ht="27" customHeight="1">
      <c r="A24" s="96"/>
      <c r="B24" s="99" t="s">
        <v>117</v>
      </c>
      <c r="C24" s="260" t="s">
        <v>280</v>
      </c>
      <c r="D24" s="261">
        <v>12000</v>
      </c>
    </row>
    <row r="25" spans="1:4" ht="27" customHeight="1">
      <c r="A25" s="98"/>
      <c r="B25" s="99" t="s">
        <v>117</v>
      </c>
      <c r="C25" s="100" t="s">
        <v>279</v>
      </c>
      <c r="D25" s="259">
        <v>121904</v>
      </c>
    </row>
    <row r="26" spans="1:4" ht="18.75" customHeight="1">
      <c r="A26" s="102"/>
      <c r="B26" s="445" t="s">
        <v>123</v>
      </c>
      <c r="C26" s="446"/>
      <c r="D26" s="107">
        <f>D27</f>
        <v>50000</v>
      </c>
    </row>
    <row r="27" spans="1:4" ht="15.75" customHeight="1" thickBot="1">
      <c r="A27" s="108"/>
      <c r="B27" s="109" t="s">
        <v>117</v>
      </c>
      <c r="C27" s="110" t="s">
        <v>130</v>
      </c>
      <c r="D27" s="111">
        <v>50000</v>
      </c>
    </row>
    <row r="28" spans="1:4" ht="19.5" customHeight="1" thickBot="1" thickTop="1">
      <c r="A28" s="112"/>
      <c r="B28" s="112"/>
      <c r="C28" s="113" t="s">
        <v>110</v>
      </c>
      <c r="D28" s="95">
        <f>D22+D8</f>
        <v>1374853</v>
      </c>
    </row>
    <row r="29" spans="1:4" ht="19.5" customHeight="1" thickTop="1">
      <c r="A29" s="91"/>
      <c r="B29" s="91"/>
      <c r="C29" s="91"/>
      <c r="D29" s="91"/>
    </row>
    <row r="30" spans="1:4" ht="19.5" customHeight="1" thickBot="1">
      <c r="A30" s="91"/>
      <c r="B30" s="443" t="s">
        <v>131</v>
      </c>
      <c r="C30" s="443"/>
      <c r="D30" s="114">
        <f>SUM(D31:D33)</f>
        <v>1109763</v>
      </c>
    </row>
    <row r="31" spans="1:4" ht="19.5" customHeight="1" thickTop="1">
      <c r="A31" s="91"/>
      <c r="B31" s="115" t="s">
        <v>117</v>
      </c>
      <c r="C31" s="116" t="s">
        <v>132</v>
      </c>
      <c r="D31" s="117">
        <f>D11+D12+D24+D25</f>
        <v>423763</v>
      </c>
    </row>
    <row r="32" spans="1:6" ht="19.5" customHeight="1">
      <c r="A32" s="91"/>
      <c r="B32" s="118" t="s">
        <v>117</v>
      </c>
      <c r="C32" s="119" t="s">
        <v>133</v>
      </c>
      <c r="D32" s="120">
        <f>D10</f>
        <v>200000</v>
      </c>
      <c r="F32" s="262"/>
    </row>
    <row r="33" spans="1:4" ht="19.5" customHeight="1" thickBot="1">
      <c r="A33" s="91"/>
      <c r="B33" s="121" t="s">
        <v>117</v>
      </c>
      <c r="C33" s="122" t="s">
        <v>134</v>
      </c>
      <c r="D33" s="123">
        <f>D13+D14+D15</f>
        <v>486000</v>
      </c>
    </row>
    <row r="34" spans="1:4" ht="19.5" customHeight="1" thickBot="1" thickTop="1">
      <c r="A34" s="91"/>
      <c r="B34" s="444" t="s">
        <v>135</v>
      </c>
      <c r="C34" s="444"/>
      <c r="D34" s="124">
        <f>D35</f>
        <v>265090</v>
      </c>
    </row>
    <row r="35" spans="1:4" ht="19.5" customHeight="1" thickBot="1" thickTop="1">
      <c r="A35" s="91"/>
      <c r="B35" s="125" t="s">
        <v>117</v>
      </c>
      <c r="C35" s="126" t="s">
        <v>134</v>
      </c>
      <c r="D35" s="127">
        <f>D17+D18+D20+D21+D27+D19</f>
        <v>265090</v>
      </c>
    </row>
    <row r="36" ht="19.5" customHeight="1" thickTop="1"/>
    <row r="38" ht="19.5" customHeight="1">
      <c r="D38" s="262"/>
    </row>
  </sheetData>
  <mergeCells count="10">
    <mergeCell ref="B30:C30"/>
    <mergeCell ref="B34:C34"/>
    <mergeCell ref="B16:C16"/>
    <mergeCell ref="B23:C23"/>
    <mergeCell ref="B22:C22"/>
    <mergeCell ref="B26:C26"/>
    <mergeCell ref="C4:D4"/>
    <mergeCell ref="A6:D6"/>
    <mergeCell ref="B8:C8"/>
    <mergeCell ref="B9:C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2010-06-22T06:08:03Z</cp:lastPrinted>
  <dcterms:created xsi:type="dcterms:W3CDTF">2010-05-20T10:35:47Z</dcterms:created>
  <dcterms:modified xsi:type="dcterms:W3CDTF">2010-06-22T06:08:20Z</dcterms:modified>
  <cp:category/>
  <cp:version/>
  <cp:contentType/>
  <cp:contentStatus/>
</cp:coreProperties>
</file>