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775" activeTab="6"/>
  </bookViews>
  <sheets>
    <sheet name="załacznik nr 1" sheetId="1" r:id="rId1"/>
    <sheet name="załącznik nr 2" sheetId="2" r:id="rId2"/>
    <sheet name="załacznik nr 3" sheetId="3" r:id="rId3"/>
    <sheet name="załacznik nr 4" sheetId="4" r:id="rId4"/>
    <sheet name="załacznik nr 5" sheetId="5" r:id="rId5"/>
    <sheet name="załacznik nr 6" sheetId="6" r:id="rId6"/>
    <sheet name="załącznik nr 7" sheetId="7" r:id="rId7"/>
  </sheets>
  <definedNames/>
  <calcPr fullCalcOnLoad="1"/>
</workbook>
</file>

<file path=xl/sharedStrings.xml><?xml version="1.0" encoding="utf-8"?>
<sst xmlns="http://schemas.openxmlformats.org/spreadsheetml/2006/main" count="427" uniqueCount="235">
  <si>
    <t>Gospodarka gruntami i nieruchomościami</t>
  </si>
  <si>
    <t>Kultura fizyczna i sport</t>
  </si>
  <si>
    <t>Otrzymane spadki, zapisy i darowizny w postaci pieniężnej</t>
  </si>
  <si>
    <t>Pomoc społeczna</t>
  </si>
  <si>
    <t>Urzędy gmin (miast i miast na prawach powiatu)</t>
  </si>
  <si>
    <t>Transport i łączność</t>
  </si>
  <si>
    <t>Odsetki od nieterminowych wpłat z tytułu podatków i opłat</t>
  </si>
  <si>
    <t>Treść</t>
  </si>
  <si>
    <t>Dział</t>
  </si>
  <si>
    <t>Różne rozliczenia finansowe</t>
  </si>
  <si>
    <t>Drogi publiczne gminne</t>
  </si>
  <si>
    <t>Różne rozliczenia</t>
  </si>
  <si>
    <t>Wpływy z opłat za koncesje i licencje</t>
  </si>
  <si>
    <t>Wpływy z różnych dochodów</t>
  </si>
  <si>
    <t>Wpływy z różnych opłat</t>
  </si>
  <si>
    <t>Paragraf</t>
  </si>
  <si>
    <t>Pozostała działalność</t>
  </si>
  <si>
    <t>Gospodarka mieszkaniowa</t>
  </si>
  <si>
    <t>Zwiększenia</t>
  </si>
  <si>
    <t>Administracja publiczna</t>
  </si>
  <si>
    <t>Razem</t>
  </si>
  <si>
    <t>Rozdział</t>
  </si>
  <si>
    <t>Zmniejszenia</t>
  </si>
  <si>
    <t>Pozostałe odsetki</t>
  </si>
  <si>
    <t>Załącznik Nr 1 do Uchwały Rady Gminy Chojnów</t>
  </si>
  <si>
    <t>DOCHODY</t>
  </si>
  <si>
    <t>Dotacja celowa otrzymana przez jednostkę samorządu terytorialnego od innej jednostki samorządu terytorialnego będącej instytucją wdrażającą na inwestycje i zakupy inwestycyjne realizowane na podstawie porozumień (umów)</t>
  </si>
  <si>
    <t>Dochody jednostek samorządu terytorialnego związane z realizacją zadań z zakresu administracji rządowej  oraz innych zadań zleconych ustawami</t>
  </si>
  <si>
    <t>Świadczenia rodzinne, zaliczka alimentacyjna oraz składki na ubezpieczenia emerytalne i rentowe z ubezpieczenia społecznego</t>
  </si>
  <si>
    <t>Wpływy z innych opłat stanowiących dochody jednostek samorządu terytorialnego na podstawie ustaw</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</si>
  <si>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</si>
  <si>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</si>
  <si>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RAZEM</t>
  </si>
  <si>
    <t>Wpływy z opłat za zarząd, użytkowanie i użytkowanie wieczyste nieruchomości</t>
  </si>
  <si>
    <t>Załącznik Nr 16 do Uchwały Rady Gminy w Chojnowie Nr XXIX/180/2008                                     z dnia 18 grudnia 2008</t>
  </si>
  <si>
    <t>Planowane środki finansowe na potrzeby sołectw w roku 2009                                                                                            Dział 750 rozdział 75095 paragrafy 4210, 4270, 4260,4300</t>
  </si>
  <si>
    <t xml:space="preserve">Sołectwo </t>
  </si>
  <si>
    <t>Ilość mieszkańców</t>
  </si>
  <si>
    <t>Kwota funduszu</t>
  </si>
  <si>
    <t>Biała</t>
  </si>
  <si>
    <t>Biskupin</t>
  </si>
  <si>
    <t>Budziwojów</t>
  </si>
  <si>
    <t>Czernikowice</t>
  </si>
  <si>
    <t>Dobroszów</t>
  </si>
  <si>
    <t xml:space="preserve">Goliszów </t>
  </si>
  <si>
    <t>Gołaczów</t>
  </si>
  <si>
    <t>Gołocin Pawlikowice</t>
  </si>
  <si>
    <t>Groble</t>
  </si>
  <si>
    <t>Jaroszówka</t>
  </si>
  <si>
    <t>Jerzmanowice</t>
  </si>
  <si>
    <t>Konradówka Piotrowice</t>
  </si>
  <si>
    <t xml:space="preserve">Krzywa </t>
  </si>
  <si>
    <t>Michów</t>
  </si>
  <si>
    <t>Niedźwiedzice</t>
  </si>
  <si>
    <t>Okmiany</t>
  </si>
  <si>
    <t>Osetnica</t>
  </si>
  <si>
    <t>Rokitki</t>
  </si>
  <si>
    <t>Stary Łom</t>
  </si>
  <si>
    <t>Strupice</t>
  </si>
  <si>
    <t>Witków</t>
  </si>
  <si>
    <t>Zamienice</t>
  </si>
  <si>
    <t>Załącznik nr 9</t>
  </si>
  <si>
    <t>do Uchwały Rady Gminy w Chojnowie</t>
  </si>
  <si>
    <t>Nr XXIX/180/2008 z dnia 18 grudnia 2008</t>
  </si>
  <si>
    <t xml:space="preserve">DOTACJA PODMIOTOWA I INWESTYCYJNA Z BUDŻETU DLA INSTYTUCJI KULTURY - BIBLIOTEKI </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</si>
  <si>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</si>
  <si>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</si>
  <si>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</si>
  <si>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</si>
  <si>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</si>
  <si>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</si>
  <si>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</si>
  <si>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</si>
  <si>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</si>
  <si>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</si>
  <si>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</si>
  <si>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</si>
  <si>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</si>
  <si>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</si>
  <si>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</si>
  <si>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</si>
  <si>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</si>
  <si>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</si>
  <si>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</si>
  <si>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</si>
  <si>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</si>
  <si>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WYKONANIE  BUDOWY PUNKTU BIBLIOTECZNEGO Z ZAPLECZEM SZKOLENIOWO - WARSZTATOWYM</t>
  </si>
  <si>
    <t>Załącznik Nr 6 do Uchwały Rady Gminy w Chojnowie                        Nr XXIX/180/2008 z dnia 18 grudnia 2008</t>
  </si>
  <si>
    <t>PLAN ZADAŃ INWESTYCYJNYCH NA ROK 2009</t>
  </si>
  <si>
    <t>§</t>
  </si>
  <si>
    <t>Nazwa inwestycji</t>
  </si>
  <si>
    <t>Wartość kosztorysowa</t>
  </si>
  <si>
    <t>Środki własne</t>
  </si>
  <si>
    <t>Zob. z odr.ter. płatności</t>
  </si>
  <si>
    <t xml:space="preserve">Pożyczki, kredyty długoterm. </t>
  </si>
  <si>
    <t>Dotacje WFOŚiGW, UE, MGiP i inne</t>
  </si>
  <si>
    <t>Wydatki do poniesienia w roku budż.</t>
  </si>
  <si>
    <t>010</t>
  </si>
  <si>
    <t>01010</t>
  </si>
  <si>
    <t>6050</t>
  </si>
  <si>
    <t>Wodociąg Goliszów.</t>
  </si>
  <si>
    <t>Budowa SUW Okmiany II etap I</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</si>
  <si>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</si>
  <si>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</si>
  <si>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6058</t>
  </si>
  <si>
    <t xml:space="preserve">Budowa kanalizacji sanitarnej  dla wsi Zamienice Etap I, Rokitki Etap II, Czernikowice, Jaroszówka Etap III, Biała Etap IV, wraz z oczyszczalnią ścieków w Zamienicach Etap V </t>
  </si>
  <si>
    <t>6059</t>
  </si>
  <si>
    <t>Budowa sici wodociagowej dla wsi Gołocin etap II, część I</t>
  </si>
  <si>
    <t xml:space="preserve">Budowa sieci kanalizacji sanitarnej dla wsi Budziwojów i Gołaczów Etap I oraz budowy sieci kanalizacyjnej dla wsi Gołocin i sieci wodno - kanalizacyjnej dla wsi Pawlikowice etap II </t>
  </si>
  <si>
    <t>600</t>
  </si>
  <si>
    <t>60016</t>
  </si>
  <si>
    <t xml:space="preserve">Budowa drogi na terenie przeznaczonym pod rozwój gospodarczy (TAG) w Okmianach </t>
  </si>
  <si>
    <t>Remont drogi gminnej w Niedźwiedzicach</t>
  </si>
  <si>
    <t>Budowa chodnika w miejscowości Okmiany w ciągu drogi 2266D. „Bezpieczny uczeń – bezpieczny mieszkaniec"</t>
  </si>
  <si>
    <t>Remont drogi gminnej we wsi Michów</t>
  </si>
  <si>
    <t xml:space="preserve">Remont drogi gminnej do miejscowości Dobroszów </t>
  </si>
  <si>
    <t>6060</t>
  </si>
  <si>
    <t>Zakup wiat przystankowych</t>
  </si>
  <si>
    <t>700</t>
  </si>
  <si>
    <t>70005</t>
  </si>
  <si>
    <t>Zakup  gruntów  ANR</t>
  </si>
  <si>
    <t>70095</t>
  </si>
  <si>
    <t>Rozbudowa świetlicy wiejskiej w Zamienicach</t>
  </si>
  <si>
    <t>Budowa dwóch socjalnych budynków mieszkalnych 12-to rodzinnych wraz z przyłączami: wody, kanalizacji sanitarnej i energii elektrycznej - wykonanie dwóch segmentów</t>
  </si>
  <si>
    <t>Dotacje WFOŚiGW, ZPORR, MGiP i inne</t>
  </si>
  <si>
    <t>750</t>
  </si>
  <si>
    <t>75023</t>
  </si>
  <si>
    <t>Zakup  sprzętu  informatycznego i oprogramowania  na  potrzeby  Urzędu  Gminy</t>
  </si>
  <si>
    <t>754</t>
  </si>
  <si>
    <t>75403</t>
  </si>
  <si>
    <t>6170</t>
  </si>
  <si>
    <t>Wpłaty na dofinansowanie modernizacji Komisariatu Policji w Chojnowie</t>
  </si>
  <si>
    <t>75412</t>
  </si>
  <si>
    <t>Rozbudowa garażu dla OSP Jaroszówka</t>
  </si>
  <si>
    <t>Przebudowa budynku gospodarczego na garaż remizy OSP w Krzywej.</t>
  </si>
  <si>
    <t>Zakpu wyposażenia jednostek OSP w w ubrania specjalne i koszarowe.</t>
  </si>
  <si>
    <t>6220</t>
  </si>
  <si>
    <t>Dotacja celowa na dofinansowanie karosacji samochodu strażackiego dla OSP Rokitki</t>
  </si>
  <si>
    <t>801</t>
  </si>
  <si>
    <t>80101</t>
  </si>
  <si>
    <t>Budowa sali sportowej przy Szkole Podstawowej w  Krzywej 52</t>
  </si>
  <si>
    <t>900</t>
  </si>
  <si>
    <t>90003</t>
  </si>
  <si>
    <t>6068</t>
  </si>
  <si>
    <t>Selektywna zbiórka odpadów (zakup pojemników)</t>
  </si>
  <si>
    <t>6069</t>
  </si>
  <si>
    <t>90095</t>
  </si>
  <si>
    <t>Dotacja celowa na budowę schroniska dla zwierząt</t>
  </si>
  <si>
    <t>921</t>
  </si>
  <si>
    <t>92116</t>
  </si>
  <si>
    <t>Dotacja na budowę punktu bibliotecznego wraz z zapleczem szkoleniowo - warsztatowym we wsi Witków</t>
  </si>
  <si>
    <t>926</t>
  </si>
  <si>
    <t>92695</t>
  </si>
  <si>
    <t>Remont boiska sportowego we wsi Krzywa</t>
  </si>
  <si>
    <t>*</t>
  </si>
  <si>
    <t>Załacznik nr 14 do Uchwały Nr XXIX/180/2008</t>
  </si>
  <si>
    <t xml:space="preserve">Rady Gminy w Chojnowie </t>
  </si>
  <si>
    <t>z dnia 18 grudnia 2008</t>
  </si>
  <si>
    <t>LIMITY WYDATKÓW NA WIELOLETNIE PROGRAMY INWESTYCYJNE NA LATA 2009-2011</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</si>
  <si>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</si>
  <si>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</si>
  <si>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</si>
  <si>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</si>
  <si>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</si>
  <si>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</si>
  <si>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</si>
  <si>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</si>
  <si>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</si>
  <si>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x</t>
  </si>
  <si>
    <t>Renowacja studni SUW Okmiany I wraz z wymiana pomp</t>
  </si>
  <si>
    <t>DROGI</t>
  </si>
  <si>
    <t>Budowa drogi na terenie przeznaczonym pod rozwój gospodarczy (TAG) w Okmianach</t>
  </si>
  <si>
    <t>Budowa chodnika we wsi Rokitki</t>
  </si>
  <si>
    <t>Wykonanie dokumentacji technicznej budowy drogi gminnej Biała Kolonia</t>
  </si>
  <si>
    <t>Wykonanie dokumentacji technicznej przebudowy mostu na rzece Czarna Woda w Rokitkach</t>
  </si>
  <si>
    <t>Przebudowa mostu na rzece czarna Woda w Rokitkach</t>
  </si>
  <si>
    <t>Wykonanie dokumentacji technicznej remontu drogi gminnej w Gołaczowie</t>
  </si>
  <si>
    <t>Budowa drogi gminnej Biała Kolonia</t>
  </si>
  <si>
    <t>BUDOWNICTWO</t>
  </si>
  <si>
    <t>KANALIZACJA</t>
  </si>
  <si>
    <t>Budowa sieci wodociągowej dla wsi Gołocin etap II, część I</t>
  </si>
  <si>
    <t xml:space="preserve">Budowa sieci kanalizacji sanitarnej dla wsi Budziwojów i Gołaczów Etap I oraz budowa sieci kanalizacyjnej dla wsi Gołocin i sieci wodno - kanalizacyjnej dla wsi Pawlikowice etap II </t>
  </si>
  <si>
    <t xml:space="preserve">Budowa sieci kanalizacji sanitarnej  dla wsi Zamienice Etap I, Rokitki Etap II, Czernikowice - Jaroszówka Etap III, Biała Etap IV, wraz z oczyszczalnią ścieków w Zamienicach Etap V </t>
  </si>
  <si>
    <t xml:space="preserve">Budowa sieci kanalizacji sanitarnej dla wsi Budziwojów i Gołaczów Etap I oraz budowy sieci wodno-kanalizacyjnej dla wsi Gołocin i Pawlikowice etap II </t>
  </si>
  <si>
    <t>Budowa kanalizacji sanitarnej dla wsi Jerzmanowice etap I, Witków etap II, Groble etap III, Stary Łom etap IV, Krzywa etap V, Osetnica etap VI, Konradówka etap VII, Piotrowice etap VII</t>
  </si>
  <si>
    <t>Budowa przydomowych oczyszczalni scieków we wsi Biskupin</t>
  </si>
  <si>
    <t>INFRASTRUKTURA WIEJSKA</t>
  </si>
  <si>
    <t xml:space="preserve">Odnowa wsi </t>
  </si>
  <si>
    <t>Remont i wyposażenioe Gminnej Biblioteki Publicznej w Krzywej</t>
  </si>
  <si>
    <t>Załącznik Nr 10 do Uchwały Rady Gminy w Chojnowie                          Nr XXIX/180/2008  z dnia 18 grudnia 2008</t>
  </si>
  <si>
    <t xml:space="preserve">PRZYCHODY I WYDATKI </t>
  </si>
  <si>
    <t>GMINNEGO FUNDUSZU OCHRONY ŚRODOWISKA</t>
  </si>
  <si>
    <t>w zł.</t>
  </si>
  <si>
    <t>DZIAŁ</t>
  </si>
  <si>
    <t>ROZDZIAŁ</t>
  </si>
  <si>
    <t>WYSZCZEGÓLNIENIE</t>
  </si>
  <si>
    <t>PRZYCHODY</t>
  </si>
  <si>
    <t>ROZCHODY</t>
  </si>
  <si>
    <t>Stan środków obrotowych na początek roku</t>
  </si>
  <si>
    <t>Gospodarka komunalna i ochrona środowiska</t>
  </si>
  <si>
    <t>90011</t>
  </si>
  <si>
    <t>Fundusz ochrony środowiska i gospodarki wodnej</t>
  </si>
  <si>
    <t>0690</t>
  </si>
  <si>
    <t>WYDATKI</t>
  </si>
  <si>
    <t>6110</t>
  </si>
  <si>
    <t>Wydatki inwestycyjne funduszy celowych</t>
  </si>
  <si>
    <t>OGÓŁEM</t>
  </si>
  <si>
    <t>Przychody</t>
  </si>
  <si>
    <t>Opłaty i kary za gospodarcze korzystanie ze środowiska</t>
  </si>
  <si>
    <t>Wydatki</t>
  </si>
  <si>
    <t>zadania inwestycyjne:</t>
  </si>
  <si>
    <t xml:space="preserve">Załącznik Nr 5 do Uchwały Rady Gminy w Chojnowie </t>
  </si>
  <si>
    <t>Budowa zbiornika retencyjnego przed oczyszczalnią ścieków w Okmianach 40.000,00</t>
  </si>
  <si>
    <t>Budowa Stacji Uzdatniania Wody w miejscowości Okmiany II - 135.917,00</t>
  </si>
  <si>
    <t>Zakup materiałów i wyposażenia</t>
  </si>
  <si>
    <t>Podatek od towarów i usług (VAT)</t>
  </si>
  <si>
    <t>Bezpieczeństwo publiczne i ochrona przeciwpożarowa</t>
  </si>
  <si>
    <t>Jednostki terenowe Policji</t>
  </si>
  <si>
    <t>Wpłaty jednostek na fundusz celowy</t>
  </si>
  <si>
    <t>Ochotnicze straże pożarne</t>
  </si>
  <si>
    <t>Wydatki inwestycyjne jednostek budżetowych</t>
  </si>
  <si>
    <t>Rezerwy ogólne i celowe</t>
  </si>
  <si>
    <t>Rezerwy</t>
  </si>
  <si>
    <t>Załącznik Nr 2 do Uchwały Rady Gminy Chojnów</t>
  </si>
  <si>
    <t>Wpłaty jednostek na fundusz celowy na finansowanie lub dofinansowanie zadań inwestycyjnych</t>
  </si>
  <si>
    <t>Dotacje celowe z budżetu na finansowanie lub dofinansowanie kosztów realizacji inwestycji i zakupów inwestycyjnych innych jednostek sektora finansów publicznych</t>
  </si>
  <si>
    <t>Renowacja murawy boiska oraz wyposażenie obiektu w kontenerowe zaplecze socjalne we wsi Krzywa</t>
  </si>
  <si>
    <t>Budowa sieci wodociągowej do Strefy Gospodarczej Krzywa -Okmiany Gmina Chojnów - 70.000,00</t>
  </si>
  <si>
    <t>Nr XXXV/209/2009 z dnia 27 maja 2009r.</t>
  </si>
  <si>
    <t>Nr XXXV/209/2009 z dnia 27 maja 2009 r.</t>
  </si>
  <si>
    <t>Załącznik Nr 3 do Uchwały Rady Gminy Chojnów Nr XXXV/209/2009 z dnia 27 maja 2009r.</t>
  </si>
  <si>
    <t xml:space="preserve">Załącznik Nr 4 do Uchwały Rady Gminy Chojnów </t>
  </si>
  <si>
    <t xml:space="preserve"> Nr XXXV/209/2009 z dnia 27 maja 2009r.</t>
  </si>
  <si>
    <t>Załącznik Nr 6 do Uchwały Rady Gminy Chojnów Nr XXXV/209/2009 z dnia 27 maja 2009r.</t>
  </si>
  <si>
    <t>Załącznik Nr 7 do Uchwały Rady Gminy w Chojnowie Nr XXXV/209/2009 z dnia 27 maja 2009</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</si>
</sst>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
    <numFmt numFmtId="173" formatCode="?,???,??0.00"/>
    <numFmt numFmtId="174" formatCode="?,??0.00"/>
    <numFmt numFmtId="175" formatCode="?????"/>
    <numFmt numFmtId="176" formatCode="0000"/>
    <numFmt numFmtId="177" formatCode="??,??0.00"/>
    <numFmt numFmtId="178" formatCode="???,??0.00"/>
    <numFmt numFmtId="179" formatCode="??0.00"/>
    <numFmt numFmtId="180" formatCode="?"/>
    <numFmt numFmtId="181" formatCode="????"/>
    <numFmt numFmtId="182" formatCode="\-???,??0.00;\-???,??0.00"/>
    <numFmt numFmtId="183" formatCode="??,???,??0.00"/>
    <numFmt numFmtId="184" formatCode="_-* #,##0\ _z_ł_-;\-* #,##0\ _z_ł_-;_-* &quot;-&quot;??\ _z_ł_-;_-@_-"/>
    <numFmt numFmtId="185" formatCode="\-??,??0.00;\-??,??0.00"/>
    <numFmt numFmtId="186" formatCode="\-?,??0.00;\-?,??0.00"/>
  </numFmts>
  <fonts count="26">
    <font>
      <sz val="10"/>
      <name val="Arial"/>
      <family val="0"/>
    </font>
    <font>
      <sz val="10"/>
      <color indexed="8"/>
      <name val="Arial"/>
      <family val="0"/>
    </font>
    <font>
      <b/>
      <sz val="8.5"/>
      <color indexed="8"/>
      <name val="Arial"/>
      <family val="0"/>
    </font>
    <font>
      <sz val="8"/>
      <color indexed="8"/>
      <name val="Arial CE"/>
      <family val="0"/>
    </font>
    <font>
      <b/>
      <sz val="8"/>
      <color indexed="8"/>
      <name val="Arial CE"/>
      <family val="0"/>
    </font>
    <font>
      <b/>
      <sz val="10"/>
      <name val="Arial"/>
      <family val="0"/>
    </font>
    <font>
      <b/>
      <sz val="12"/>
      <name val="Arial"/>
      <family val="2"/>
    </font>
    <font>
      <sz val="8"/>
      <name val="Arial"/>
      <family val="0"/>
    </font>
    <font>
      <b/>
      <sz val="8"/>
      <name val="Arial"/>
      <family val="2"/>
    </font>
    <font>
      <b/>
      <sz val="14"/>
      <name val="Arial"/>
      <family val="2"/>
    </font>
    <font>
      <sz val="12"/>
      <name val="Arial"/>
      <family val="0"/>
    </font>
    <font>
      <b/>
      <sz val="10"/>
      <name val="Times New Roman"/>
      <family val="1"/>
    </font>
    <font>
      <b/>
      <sz val="14"/>
      <name val="Times New Roman"/>
      <family val="1"/>
    </font>
    <font>
      <b/>
      <sz val="8"/>
      <name val="Times New Roman"/>
      <family val="1"/>
    </font>
    <font>
      <b/>
      <sz val="7"/>
      <name val="Arial"/>
      <family val="2"/>
    </font>
    <font>
      <b/>
      <sz val="9"/>
      <name val="Arial"/>
      <family val="2"/>
    </font>
    <font>
      <sz val="9"/>
      <name val="Arial"/>
      <family val="2"/>
    </font>
    <font>
      <b/>
      <sz val="10"/>
      <name val="Arial CE"/>
      <family val="2"/>
    </font>
    <font>
      <sz val="7"/>
      <name val="Arial"/>
      <family val="2"/>
    </font>
    <font>
      <sz val="8"/>
      <name val="Arial CE"/>
      <family val="2"/>
    </font>
    <font>
      <b/>
      <sz val="8"/>
      <name val="Arial CE"/>
      <family val="2"/>
    </font>
    <font>
      <b/>
      <sz val="9"/>
      <name val="Arial CE"/>
      <family val="2"/>
    </font>
    <font>
      <sz val="10"/>
      <name val="Arial CE"/>
      <family val="2"/>
    </font>
    <font>
      <b/>
      <sz val="11"/>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61">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ck">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ck"/>
      <right style="thin"/>
      <top style="thick"/>
      <bottom style="thick"/>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style="thin"/>
      <right style="thin"/>
      <top style="thick"/>
      <bottom style="thick"/>
    </border>
    <border>
      <left style="thin"/>
      <right style="thick"/>
      <top style="thick"/>
      <bottom style="thick"/>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color indexed="63"/>
      </top>
      <bottom style="thin"/>
    </border>
    <border>
      <left style="thin"/>
      <right style="thin"/>
      <top>
        <color indexed="63"/>
      </top>
      <bottom style="thin"/>
    </border>
    <border>
      <left style="thick"/>
      <right style="thin"/>
      <top>
        <color indexed="63"/>
      </top>
      <bottom>
        <color indexed="63"/>
      </bottom>
    </border>
    <border>
      <left style="thin"/>
      <right style="thin"/>
      <top>
        <color indexed="63"/>
      </top>
      <bottom>
        <color indexed="63"/>
      </bottom>
    </border>
    <border>
      <left style="thin"/>
      <right style="thick"/>
      <top>
        <color indexed="63"/>
      </top>
      <bottom style="thin"/>
    </border>
    <border>
      <left style="thin"/>
      <right style="thin"/>
      <top style="thin"/>
      <bottom style="thick"/>
    </border>
    <border>
      <left style="thin"/>
      <right style="thick"/>
      <top style="thin"/>
      <bottom style="thick"/>
    </border>
    <border>
      <left style="thin"/>
      <right style="thick"/>
      <top style="thick"/>
      <bottom>
        <color indexed="63"/>
      </bottom>
    </border>
    <border>
      <left style="thick"/>
      <right style="thin"/>
      <top style="thick"/>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ck"/>
      <top style="thin"/>
      <bottom>
        <color indexed="63"/>
      </bottom>
    </border>
    <border>
      <left style="thin"/>
      <right style="thin"/>
      <top style="thick"/>
      <bottom>
        <color indexed="63"/>
      </bottom>
    </border>
    <border>
      <left>
        <color indexed="63"/>
      </left>
      <right>
        <color indexed="63"/>
      </right>
      <top style="thick"/>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350">
    <xf numFmtId="0" fontId="0" fillId="0" borderId="0" xfId="0" applyAlignment="1">
      <alignment/>
    </xf>
    <xf numFmtId="0" fontId="1" fillId="0" borderId="0" xfId="0" applyFont="1" applyAlignment="1">
      <alignment horizontal="left" vertical="top"/>
    </xf>
    <xf numFmtId="180" fontId="1" fillId="0" borderId="0" xfId="0" applyNumberFormat="1" applyFont="1" applyAlignment="1">
      <alignment horizontal="lef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4" fillId="2" borderId="4" xfId="0" applyFont="1" applyFill="1" applyBorder="1" applyAlignment="1">
      <alignment horizontal="justify" vertical="center" wrapText="1"/>
    </xf>
    <xf numFmtId="43" fontId="8" fillId="0" borderId="5" xfId="0" applyNumberFormat="1" applyFont="1" applyFill="1" applyBorder="1" applyAlignment="1">
      <alignment vertical="center"/>
    </xf>
    <xf numFmtId="0" fontId="0" fillId="0" borderId="0" xfId="0" applyBorder="1" applyAlignment="1">
      <alignment/>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0" xfId="0" applyBorder="1" applyAlignment="1">
      <alignment/>
    </xf>
    <xf numFmtId="172" fontId="4" fillId="3"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4" fillId="3" borderId="2" xfId="0" applyFont="1" applyFill="1" applyBorder="1" applyAlignment="1">
      <alignment horizontal="justify" vertical="center"/>
    </xf>
    <xf numFmtId="2" fontId="4" fillId="3" borderId="2" xfId="0" applyNumberFormat="1" applyFont="1" applyFill="1" applyBorder="1" applyAlignment="1">
      <alignment vertical="center"/>
    </xf>
    <xf numFmtId="174" fontId="4" fillId="3" borderId="3" xfId="0" applyNumberFormat="1" applyFont="1" applyFill="1" applyBorder="1" applyAlignment="1">
      <alignment vertical="center"/>
    </xf>
    <xf numFmtId="0" fontId="5" fillId="4" borderId="9" xfId="0" applyFont="1" applyFill="1" applyBorder="1" applyAlignment="1">
      <alignment horizontal="center" vertical="center"/>
    </xf>
    <xf numFmtId="175" fontId="4" fillId="4"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4" fillId="4" borderId="4" xfId="0" applyFont="1" applyFill="1" applyBorder="1" applyAlignment="1">
      <alignment horizontal="justify" vertical="center"/>
    </xf>
    <xf numFmtId="2" fontId="4" fillId="4" borderId="4" xfId="0" applyNumberFormat="1" applyFont="1" applyFill="1" applyBorder="1" applyAlignment="1">
      <alignment vertical="center"/>
    </xf>
    <xf numFmtId="174" fontId="4" fillId="4" borderId="10" xfId="0" applyNumberFormat="1" applyFont="1" applyFill="1" applyBorder="1" applyAlignment="1">
      <alignmen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176" fontId="4" fillId="0" borderId="4" xfId="0" applyNumberFormat="1" applyFont="1" applyBorder="1" applyAlignment="1">
      <alignment horizontal="center" vertical="center"/>
    </xf>
    <xf numFmtId="0" fontId="3" fillId="0" borderId="4" xfId="0" applyFont="1" applyBorder="1" applyAlignment="1">
      <alignment horizontal="justify" vertical="center"/>
    </xf>
    <xf numFmtId="2" fontId="3" fillId="0" borderId="4" xfId="0" applyNumberFormat="1" applyFont="1" applyBorder="1" applyAlignment="1">
      <alignment vertical="center"/>
    </xf>
    <xf numFmtId="174" fontId="3" fillId="0" borderId="10" xfId="0" applyNumberFormat="1" applyFont="1" applyBorder="1" applyAlignment="1">
      <alignment vertical="center"/>
    </xf>
    <xf numFmtId="172" fontId="4" fillId="3" borderId="9"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4" fillId="3" borderId="4" xfId="0" applyFont="1" applyFill="1" applyBorder="1" applyAlignment="1">
      <alignment horizontal="justify" vertical="center"/>
    </xf>
    <xf numFmtId="2" fontId="4" fillId="3" borderId="4" xfId="0" applyNumberFormat="1" applyFont="1" applyFill="1" applyBorder="1" applyAlignment="1">
      <alignment vertical="center"/>
    </xf>
    <xf numFmtId="179" fontId="4" fillId="3" borderId="10" xfId="0" applyNumberFormat="1" applyFont="1" applyFill="1" applyBorder="1" applyAlignment="1">
      <alignment vertical="center"/>
    </xf>
    <xf numFmtId="179" fontId="4" fillId="4" borderId="10" xfId="0" applyNumberFormat="1" applyFont="1" applyFill="1" applyBorder="1" applyAlignment="1">
      <alignment vertical="center"/>
    </xf>
    <xf numFmtId="179" fontId="3" fillId="0" borderId="10" xfId="0" applyNumberFormat="1" applyFont="1" applyBorder="1" applyAlignment="1">
      <alignment vertical="center"/>
    </xf>
    <xf numFmtId="174" fontId="4" fillId="3" borderId="10" xfId="0" applyNumberFormat="1" applyFont="1" applyFill="1" applyBorder="1" applyAlignment="1">
      <alignment vertical="center"/>
    </xf>
    <xf numFmtId="175" fontId="4" fillId="0" borderId="4" xfId="0" applyNumberFormat="1" applyFont="1" applyBorder="1" applyAlignment="1">
      <alignment horizontal="center" vertical="center"/>
    </xf>
    <xf numFmtId="0" fontId="4" fillId="0" borderId="4" xfId="0" applyFont="1" applyBorder="1" applyAlignment="1">
      <alignment horizontal="justify" vertical="center"/>
    </xf>
    <xf numFmtId="2" fontId="4" fillId="0" borderId="4" xfId="0" applyNumberFormat="1" applyFont="1" applyBorder="1" applyAlignment="1">
      <alignment vertical="center"/>
    </xf>
    <xf numFmtId="174" fontId="4" fillId="0" borderId="10" xfId="0" applyNumberFormat="1" applyFont="1" applyBorder="1" applyAlignment="1">
      <alignment vertical="center"/>
    </xf>
    <xf numFmtId="177" fontId="4" fillId="3" borderId="10" xfId="0" applyNumberFormat="1" applyFont="1" applyFill="1" applyBorder="1" applyAlignment="1">
      <alignment vertical="center"/>
    </xf>
    <xf numFmtId="177" fontId="4" fillId="4" borderId="10" xfId="0" applyNumberFormat="1" applyFont="1" applyFill="1" applyBorder="1" applyAlignment="1">
      <alignment vertical="center"/>
    </xf>
    <xf numFmtId="177" fontId="3" fillId="0" borderId="10" xfId="0" applyNumberFormat="1" applyFont="1" applyBorder="1" applyAlignment="1">
      <alignment vertical="center"/>
    </xf>
    <xf numFmtId="181" fontId="4" fillId="0" borderId="4" xfId="0" applyNumberFormat="1" applyFont="1" applyBorder="1" applyAlignment="1">
      <alignment horizontal="center" vertical="center"/>
    </xf>
    <xf numFmtId="182" fontId="4" fillId="3" borderId="4" xfId="0" applyNumberFormat="1" applyFont="1" applyFill="1" applyBorder="1" applyAlignment="1">
      <alignment vertical="center"/>
    </xf>
    <xf numFmtId="182" fontId="4" fillId="4" borderId="4" xfId="0" applyNumberFormat="1" applyFont="1"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81" fontId="4" fillId="0" borderId="12" xfId="0" applyNumberFormat="1" applyFont="1" applyBorder="1" applyAlignment="1">
      <alignment horizontal="center" vertical="center"/>
    </xf>
    <xf numFmtId="0" fontId="3" fillId="0" borderId="12" xfId="0" applyFont="1" applyBorder="1" applyAlignment="1">
      <alignment horizontal="justify" vertical="center"/>
    </xf>
    <xf numFmtId="182" fontId="3" fillId="0" borderId="12" xfId="0" applyNumberFormat="1" applyFont="1" applyBorder="1" applyAlignment="1">
      <alignment vertical="center"/>
    </xf>
    <xf numFmtId="2" fontId="3" fillId="0" borderId="13" xfId="0" applyNumberFormat="1" applyFont="1" applyBorder="1" applyAlignment="1">
      <alignment vertical="center"/>
    </xf>
    <xf numFmtId="182" fontId="4" fillId="0" borderId="14" xfId="0" applyNumberFormat="1" applyFont="1" applyBorder="1" applyAlignment="1">
      <alignment vertical="center"/>
    </xf>
    <xf numFmtId="177" fontId="4" fillId="0" borderId="15" xfId="0" applyNumberFormat="1" applyFont="1" applyBorder="1" applyAlignment="1">
      <alignment vertical="center"/>
    </xf>
    <xf numFmtId="0" fontId="0" fillId="0" borderId="0" xfId="0" applyBorder="1" applyAlignment="1">
      <alignment/>
    </xf>
    <xf numFmtId="0" fontId="5" fillId="0" borderId="16" xfId="0" applyFont="1" applyFill="1" applyBorder="1" applyAlignment="1">
      <alignment vertical="center"/>
    </xf>
    <xf numFmtId="0" fontId="5"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20" xfId="0" applyFont="1" applyBorder="1" applyAlignment="1">
      <alignment horizontal="justify" vertical="center"/>
    </xf>
    <xf numFmtId="184" fontId="10" fillId="0" borderId="21" xfId="0" applyNumberFormat="1" applyFont="1" applyBorder="1" applyAlignment="1">
      <alignment vertical="center"/>
    </xf>
    <xf numFmtId="184" fontId="10" fillId="0" borderId="22" xfId="0" applyNumberFormat="1" applyFont="1" applyBorder="1" applyAlignment="1">
      <alignment vertical="center"/>
    </xf>
    <xf numFmtId="0" fontId="10" fillId="0" borderId="23" xfId="0" applyFont="1" applyBorder="1" applyAlignment="1">
      <alignment horizontal="justify"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0" fontId="6" fillId="0" borderId="17" xfId="0" applyFont="1" applyBorder="1" applyAlignment="1">
      <alignment horizontal="justify" vertical="center"/>
    </xf>
    <xf numFmtId="184" fontId="6" fillId="0" borderId="18" xfId="0" applyNumberFormat="1" applyFont="1" applyBorder="1" applyAlignment="1">
      <alignment vertical="center"/>
    </xf>
    <xf numFmtId="184" fontId="6" fillId="0" borderId="19" xfId="0" applyNumberFormat="1" applyFont="1" applyBorder="1" applyAlignment="1">
      <alignment vertical="center"/>
    </xf>
    <xf numFmtId="184" fontId="0" fillId="0" borderId="0" xfId="0" applyNumberFormat="1" applyAlignment="1">
      <alignment/>
    </xf>
    <xf numFmtId="0" fontId="11" fillId="0" borderId="0" xfId="0" applyFont="1" applyAlignment="1">
      <alignment horizontal="right" indent="15"/>
    </xf>
    <xf numFmtId="0" fontId="11" fillId="0" borderId="0" xfId="0" applyFont="1" applyAlignment="1">
      <alignment horizontal="justify"/>
    </xf>
    <xf numFmtId="0" fontId="12" fillId="0" borderId="0" xfId="0" applyFont="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43" fontId="0" fillId="0" borderId="0" xfId="0" applyNumberFormat="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3" fillId="0" borderId="0" xfId="0" applyFont="1" applyFill="1" applyAlignment="1">
      <alignment horizontal="center"/>
    </xf>
    <xf numFmtId="0" fontId="0" fillId="0" borderId="0" xfId="0" applyFill="1" applyAlignment="1">
      <alignment/>
    </xf>
    <xf numFmtId="0" fontId="5" fillId="0" borderId="0" xfId="0" applyFont="1" applyFill="1" applyAlignment="1">
      <alignment wrapText="1"/>
    </xf>
    <xf numFmtId="0" fontId="6" fillId="0" borderId="0" xfId="0" applyFont="1" applyFill="1" applyAlignment="1">
      <alignment/>
    </xf>
    <xf numFmtId="0" fontId="0" fillId="0" borderId="0" xfId="0" applyFill="1" applyAlignment="1">
      <alignment vertical="center"/>
    </xf>
    <xf numFmtId="0" fontId="14" fillId="0" borderId="26" xfId="0" applyFont="1" applyFill="1" applyBorder="1" applyAlignment="1">
      <alignment horizontal="center" vertical="center"/>
    </xf>
    <xf numFmtId="0" fontId="14" fillId="0" borderId="31" xfId="0" applyFont="1" applyFill="1" applyBorder="1" applyAlignment="1">
      <alignment horizontal="center" vertical="center"/>
    </xf>
    <xf numFmtId="0" fontId="8"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xf>
    <xf numFmtId="49" fontId="15" fillId="0" borderId="27" xfId="0" applyNumberFormat="1" applyFont="1" applyFill="1" applyBorder="1" applyAlignment="1">
      <alignment horizontal="center" vertical="center"/>
    </xf>
    <xf numFmtId="49" fontId="15" fillId="0" borderId="33" xfId="0" applyNumberFormat="1" applyFont="1" applyFill="1" applyBorder="1" applyAlignment="1">
      <alignment horizontal="center" vertical="center"/>
    </xf>
    <xf numFmtId="0" fontId="17" fillId="0" borderId="33" xfId="0" applyFont="1" applyFill="1" applyBorder="1" applyAlignment="1">
      <alignment horizontal="justify" vertical="center" wrapText="1"/>
    </xf>
    <xf numFmtId="184" fontId="7" fillId="0" borderId="33" xfId="0" applyNumberFormat="1" applyFont="1" applyFill="1" applyBorder="1" applyAlignment="1">
      <alignment vertical="center"/>
    </xf>
    <xf numFmtId="184" fontId="15" fillId="0" borderId="34" xfId="0" applyNumberFormat="1" applyFont="1" applyFill="1" applyBorder="1" applyAlignment="1">
      <alignment vertical="center"/>
    </xf>
    <xf numFmtId="49" fontId="15" fillId="0" borderId="28"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5" fillId="0" borderId="21" xfId="0" applyFont="1" applyFill="1" applyBorder="1" applyAlignment="1">
      <alignment horizontal="justify" vertical="center" wrapText="1"/>
    </xf>
    <xf numFmtId="184" fontId="7" fillId="0" borderId="21" xfId="0" applyNumberFormat="1" applyFont="1" applyFill="1" applyBorder="1" applyAlignment="1">
      <alignment vertical="center"/>
    </xf>
    <xf numFmtId="184" fontId="15" fillId="0" borderId="35" xfId="0" applyNumberFormat="1" applyFont="1" applyFill="1" applyBorder="1" applyAlignment="1">
      <alignment vertical="center"/>
    </xf>
    <xf numFmtId="0" fontId="5" fillId="0" borderId="24" xfId="0" applyFont="1" applyFill="1" applyBorder="1" applyAlignment="1">
      <alignment horizontal="justify" vertical="center" wrapText="1"/>
    </xf>
    <xf numFmtId="184" fontId="7" fillId="0" borderId="24" xfId="0" applyNumberFormat="1" applyFont="1" applyFill="1" applyBorder="1" applyAlignment="1">
      <alignment vertical="center"/>
    </xf>
    <xf numFmtId="49" fontId="15" fillId="0" borderId="29"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36" xfId="0" applyNumberFormat="1" applyFont="1" applyFill="1" applyBorder="1" applyAlignment="1">
      <alignment horizontal="center" vertical="center"/>
    </xf>
    <xf numFmtId="49" fontId="15" fillId="0" borderId="37" xfId="0" applyNumberFormat="1" applyFont="1" applyFill="1" applyBorder="1" applyAlignment="1">
      <alignment horizontal="center" vertical="center"/>
    </xf>
    <xf numFmtId="0" fontId="5" fillId="0" borderId="37" xfId="0" applyFont="1" applyFill="1" applyBorder="1" applyAlignment="1">
      <alignment horizontal="justify" vertical="center" wrapText="1"/>
    </xf>
    <xf numFmtId="184" fontId="7" fillId="0" borderId="37" xfId="0" applyNumberFormat="1" applyFont="1" applyFill="1" applyBorder="1" applyAlignment="1">
      <alignment horizontal="center" vertical="center"/>
    </xf>
    <xf numFmtId="49" fontId="15" fillId="0" borderId="38" xfId="0" applyNumberFormat="1" applyFont="1" applyFill="1" applyBorder="1" applyAlignment="1">
      <alignment horizontal="center" vertical="center"/>
    </xf>
    <xf numFmtId="49" fontId="15" fillId="0" borderId="39" xfId="0" applyNumberFormat="1" applyFont="1" applyFill="1" applyBorder="1" applyAlignment="1">
      <alignment horizontal="center" vertical="center"/>
    </xf>
    <xf numFmtId="0" fontId="5" fillId="0" borderId="39" xfId="0" applyFont="1" applyFill="1" applyBorder="1" applyAlignment="1">
      <alignment horizontal="justify" vertical="center" wrapText="1"/>
    </xf>
    <xf numFmtId="184" fontId="7" fillId="0" borderId="39" xfId="0" applyNumberFormat="1" applyFont="1" applyFill="1" applyBorder="1" applyAlignment="1">
      <alignment horizontal="center" vertical="center"/>
    </xf>
    <xf numFmtId="0" fontId="17" fillId="0" borderId="21"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17" fillId="0" borderId="37" xfId="0" applyFont="1" applyFill="1" applyBorder="1" applyAlignment="1">
      <alignment horizontal="justify" vertical="center" wrapText="1"/>
    </xf>
    <xf numFmtId="184" fontId="7" fillId="0" borderId="37" xfId="0" applyNumberFormat="1" applyFont="1" applyFill="1" applyBorder="1" applyAlignment="1">
      <alignment vertical="center"/>
    </xf>
    <xf numFmtId="184" fontId="15" fillId="0" borderId="40" xfId="0" applyNumberFormat="1" applyFont="1" applyFill="1" applyBorder="1" applyAlignment="1">
      <alignment vertical="center"/>
    </xf>
    <xf numFmtId="0" fontId="5" fillId="0" borderId="39" xfId="0" applyFont="1" applyFill="1" applyBorder="1" applyAlignment="1">
      <alignment vertical="center" wrapText="1"/>
    </xf>
    <xf numFmtId="184" fontId="7" fillId="0" borderId="39" xfId="0" applyNumberFormat="1" applyFont="1" applyFill="1" applyBorder="1" applyAlignment="1">
      <alignment vertical="center"/>
    </xf>
    <xf numFmtId="49" fontId="15" fillId="0" borderId="30" xfId="0" applyNumberFormat="1" applyFont="1" applyFill="1" applyBorder="1" applyAlignment="1">
      <alignment horizontal="center" vertical="center"/>
    </xf>
    <xf numFmtId="49" fontId="15" fillId="0" borderId="41" xfId="0" applyNumberFormat="1" applyFont="1" applyFill="1" applyBorder="1" applyAlignment="1">
      <alignment horizontal="center" vertical="center"/>
    </xf>
    <xf numFmtId="184" fontId="7" fillId="0" borderId="41" xfId="0" applyNumberFormat="1" applyFont="1" applyFill="1" applyBorder="1" applyAlignment="1">
      <alignment vertical="center"/>
    </xf>
    <xf numFmtId="184" fontId="15" fillId="0" borderId="42" xfId="0" applyNumberFormat="1" applyFont="1" applyFill="1" applyBorder="1" applyAlignment="1">
      <alignment vertical="center"/>
    </xf>
    <xf numFmtId="184" fontId="8" fillId="0" borderId="31" xfId="0" applyNumberFormat="1" applyFont="1" applyFill="1" applyBorder="1" applyAlignment="1">
      <alignment horizontal="center" vertical="center"/>
    </xf>
    <xf numFmtId="184" fontId="8" fillId="0" borderId="31" xfId="0" applyNumberFormat="1" applyFont="1" applyFill="1" applyBorder="1" applyAlignment="1">
      <alignment vertical="center"/>
    </xf>
    <xf numFmtId="184" fontId="15" fillId="0" borderId="32" xfId="0" applyNumberFormat="1" applyFont="1" applyFill="1" applyBorder="1" applyAlignment="1">
      <alignment vertical="center"/>
    </xf>
    <xf numFmtId="49" fontId="16" fillId="0" borderId="0" xfId="0" applyNumberFormat="1" applyFont="1" applyFill="1" applyAlignment="1">
      <alignment horizontal="center" vertical="center"/>
    </xf>
    <xf numFmtId="0" fontId="16" fillId="0" borderId="0" xfId="0" applyFont="1" applyFill="1" applyAlignment="1">
      <alignment wrapText="1"/>
    </xf>
    <xf numFmtId="184" fontId="16" fillId="0" borderId="0" xfId="0" applyNumberFormat="1" applyFont="1" applyFill="1" applyAlignment="1">
      <alignment vertical="center"/>
    </xf>
    <xf numFmtId="184" fontId="7" fillId="0" borderId="0" xfId="0" applyNumberFormat="1" applyFont="1" applyFill="1" applyAlignment="1">
      <alignment vertical="center"/>
    </xf>
    <xf numFmtId="184" fontId="0" fillId="0" borderId="0" xfId="0" applyNumberFormat="1" applyFill="1" applyAlignment="1">
      <alignment/>
    </xf>
    <xf numFmtId="0" fontId="16" fillId="0" borderId="0" xfId="0" applyFont="1" applyFill="1" applyAlignment="1">
      <alignment/>
    </xf>
    <xf numFmtId="0" fontId="16" fillId="0" borderId="0" xfId="0" applyFont="1" applyFill="1" applyAlignment="1">
      <alignment vertical="center"/>
    </xf>
    <xf numFmtId="0" fontId="0" fillId="0" borderId="0" xfId="0" applyFill="1" applyAlignment="1">
      <alignment wrapText="1"/>
    </xf>
    <xf numFmtId="0" fontId="17" fillId="0" borderId="41" xfId="0" applyFont="1" applyFill="1" applyBorder="1" applyAlignment="1">
      <alignment horizontal="justify" vertical="center" wrapText="1"/>
    </xf>
    <xf numFmtId="0" fontId="19" fillId="0" borderId="0" xfId="0" applyFont="1" applyAlignment="1">
      <alignment/>
    </xf>
    <xf numFmtId="0" fontId="5" fillId="0" borderId="0" xfId="0" applyFont="1" applyAlignment="1">
      <alignment/>
    </xf>
    <xf numFmtId="0" fontId="20" fillId="0" borderId="0" xfId="0" applyFont="1" applyAlignment="1">
      <alignment/>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5" fillId="0" borderId="28" xfId="0" applyFont="1" applyFill="1" applyBorder="1" applyAlignment="1">
      <alignment horizontal="center" vertical="center"/>
    </xf>
    <xf numFmtId="0" fontId="22" fillId="0" borderId="21" xfId="0" applyFont="1" applyFill="1" applyBorder="1" applyAlignment="1">
      <alignment horizontal="justify" vertical="center" wrapText="1"/>
    </xf>
    <xf numFmtId="184" fontId="0" fillId="0" borderId="21" xfId="0" applyNumberFormat="1" applyFill="1" applyBorder="1" applyAlignment="1">
      <alignment horizontal="center" vertical="center"/>
    </xf>
    <xf numFmtId="184" fontId="0" fillId="0" borderId="35" xfId="0" applyNumberFormat="1" applyFill="1" applyBorder="1" applyAlignment="1">
      <alignment horizontal="center" vertical="center"/>
    </xf>
    <xf numFmtId="0" fontId="5" fillId="0" borderId="26" xfId="0" applyFont="1" applyFill="1" applyBorder="1" applyAlignment="1">
      <alignment horizontal="center" vertical="center"/>
    </xf>
    <xf numFmtId="0" fontId="17" fillId="0" borderId="31" xfId="0" applyFont="1" applyFill="1" applyBorder="1" applyAlignment="1">
      <alignment horizontal="center" vertical="center" wrapText="1"/>
    </xf>
    <xf numFmtId="184" fontId="5" fillId="0" borderId="31" xfId="0" applyNumberFormat="1" applyFont="1" applyFill="1" applyBorder="1" applyAlignment="1">
      <alignment horizontal="center" vertical="center"/>
    </xf>
    <xf numFmtId="184" fontId="5" fillId="0" borderId="32" xfId="0" applyNumberFormat="1" applyFont="1" applyFill="1" applyBorder="1" applyAlignment="1">
      <alignment horizontal="center" vertical="center"/>
    </xf>
    <xf numFmtId="0" fontId="5" fillId="0" borderId="28" xfId="0" applyFont="1" applyBorder="1" applyAlignment="1">
      <alignment horizontal="center" vertical="center"/>
    </xf>
    <xf numFmtId="184" fontId="0" fillId="0" borderId="21" xfId="0" applyNumberFormat="1" applyBorder="1" applyAlignment="1">
      <alignment horizontal="center" vertical="center"/>
    </xf>
    <xf numFmtId="184" fontId="0" fillId="0" borderId="35" xfId="0" applyNumberFormat="1" applyBorder="1" applyAlignment="1">
      <alignment horizontal="center" vertical="center"/>
    </xf>
    <xf numFmtId="184" fontId="5" fillId="0" borderId="31" xfId="0" applyNumberFormat="1" applyFont="1" applyFill="1" applyBorder="1" applyAlignment="1">
      <alignment horizontal="center" vertical="center"/>
    </xf>
    <xf numFmtId="184" fontId="5" fillId="0" borderId="32" xfId="0" applyNumberFormat="1" applyFont="1" applyFill="1" applyBorder="1" applyAlignment="1">
      <alignment horizontal="center" vertical="center"/>
    </xf>
    <xf numFmtId="0" fontId="0" fillId="0" borderId="21" xfId="0" applyFont="1" applyFill="1" applyBorder="1" applyAlignment="1">
      <alignment horizontal="justify" vertical="center" wrapText="1"/>
    </xf>
    <xf numFmtId="184" fontId="0" fillId="0" borderId="33"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0" fillId="0" borderId="24" xfId="0" applyFont="1" applyFill="1" applyBorder="1" applyAlignment="1">
      <alignment horizontal="justify" vertical="center" wrapText="1"/>
    </xf>
    <xf numFmtId="184" fontId="0" fillId="0" borderId="21"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184" fontId="0" fillId="0" borderId="39" xfId="0" applyNumberFormat="1" applyFont="1" applyFill="1" applyBorder="1" applyAlignment="1">
      <alignment horizontal="center" vertical="center"/>
    </xf>
    <xf numFmtId="0" fontId="0" fillId="0" borderId="21" xfId="0" applyFont="1" applyFill="1" applyBorder="1" applyAlignment="1">
      <alignment horizontal="justify" vertical="center" wrapText="1"/>
    </xf>
    <xf numFmtId="0" fontId="0" fillId="0" borderId="37" xfId="0" applyFont="1" applyFill="1" applyBorder="1" applyAlignment="1">
      <alignment horizontal="justify" vertical="center" wrapText="1"/>
    </xf>
    <xf numFmtId="184" fontId="0" fillId="0" borderId="41" xfId="0" applyNumberFormat="1" applyFill="1" applyBorder="1" applyAlignment="1">
      <alignment horizontal="center" vertical="center"/>
    </xf>
    <xf numFmtId="184" fontId="0" fillId="0" borderId="42" xfId="0" applyNumberFormat="1" applyFill="1" applyBorder="1" applyAlignment="1">
      <alignment horizontal="center" vertical="center"/>
    </xf>
    <xf numFmtId="0" fontId="5" fillId="0" borderId="31" xfId="0" applyFont="1" applyFill="1" applyBorder="1" applyAlignment="1">
      <alignment horizontal="center" vertical="center" wrapText="1"/>
    </xf>
    <xf numFmtId="0" fontId="5" fillId="0" borderId="44" xfId="0" applyFont="1" applyFill="1" applyBorder="1" applyAlignment="1">
      <alignment horizontal="center" vertical="center"/>
    </xf>
    <xf numFmtId="0" fontId="22" fillId="0" borderId="21" xfId="0" applyFont="1" applyBorder="1" applyAlignment="1">
      <alignment horizontal="justify" vertical="center" wrapText="1"/>
    </xf>
    <xf numFmtId="184" fontId="0" fillId="0" borderId="33" xfId="0" applyNumberFormat="1" applyFont="1" applyFill="1" applyBorder="1" applyAlignment="1">
      <alignment horizontal="center" vertical="center"/>
    </xf>
    <xf numFmtId="184" fontId="0" fillId="0" borderId="34" xfId="0" applyNumberFormat="1" applyFont="1" applyFill="1" applyBorder="1" applyAlignment="1">
      <alignment horizontal="center" vertical="center"/>
    </xf>
    <xf numFmtId="184" fontId="0" fillId="0" borderId="21" xfId="0" applyNumberFormat="1" applyFont="1" applyFill="1" applyBorder="1" applyAlignment="1">
      <alignment horizontal="center" vertical="center"/>
    </xf>
    <xf numFmtId="184" fontId="0" fillId="0" borderId="40"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0" fillId="0" borderId="46" xfId="0" applyFill="1" applyBorder="1" applyAlignment="1">
      <alignment horizontal="justify" vertical="center" wrapText="1"/>
    </xf>
    <xf numFmtId="184" fontId="0" fillId="0"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22" fillId="0" borderId="39" xfId="0" applyFont="1" applyFill="1" applyBorder="1" applyAlignment="1">
      <alignment horizontal="justify" vertical="center" wrapText="1"/>
    </xf>
    <xf numFmtId="184" fontId="0" fillId="0" borderId="48" xfId="0" applyNumberFormat="1" applyFont="1" applyFill="1" applyBorder="1" applyAlignment="1">
      <alignment horizontal="center" vertical="center"/>
    </xf>
    <xf numFmtId="0" fontId="22" fillId="0" borderId="41" xfId="0" applyFont="1" applyFill="1" applyBorder="1" applyAlignment="1">
      <alignment horizontal="justify" vertical="center" wrapText="1"/>
    </xf>
    <xf numFmtId="184" fontId="0" fillId="0" borderId="41" xfId="0" applyNumberFormat="1" applyFont="1" applyFill="1" applyBorder="1" applyAlignment="1">
      <alignment horizontal="center" vertical="center"/>
    </xf>
    <xf numFmtId="184" fontId="0" fillId="0" borderId="46" xfId="0" applyNumberFormat="1" applyFill="1" applyBorder="1" applyAlignment="1">
      <alignment horizontal="center" vertical="center"/>
    </xf>
    <xf numFmtId="184" fontId="0" fillId="0" borderId="47" xfId="0" applyNumberFormat="1" applyFill="1" applyBorder="1" applyAlignment="1">
      <alignment horizontal="center" vertical="center"/>
    </xf>
    <xf numFmtId="0" fontId="0" fillId="0" borderId="39" xfId="0" applyFill="1" applyBorder="1" applyAlignment="1">
      <alignment horizontal="justify" vertical="center" wrapText="1"/>
    </xf>
    <xf numFmtId="184" fontId="0" fillId="0" borderId="49" xfId="0" applyNumberFormat="1" applyFill="1" applyBorder="1" applyAlignment="1">
      <alignment horizontal="center" vertical="center"/>
    </xf>
    <xf numFmtId="184" fontId="0" fillId="0" borderId="43" xfId="0" applyNumberFormat="1" applyFill="1" applyBorder="1" applyAlignment="1">
      <alignment horizontal="center" vertical="center"/>
    </xf>
    <xf numFmtId="0" fontId="22" fillId="0" borderId="21" xfId="0" applyNumberFormat="1" applyFont="1" applyFill="1" applyBorder="1" applyAlignment="1">
      <alignment horizontal="justify" vertical="center" wrapText="1"/>
    </xf>
    <xf numFmtId="184" fontId="0" fillId="0" borderId="24" xfId="0" applyNumberFormat="1" applyFill="1" applyBorder="1" applyAlignment="1">
      <alignment horizontal="center" vertical="center"/>
    </xf>
    <xf numFmtId="184" fontId="0" fillId="0" borderId="48" xfId="0" applyNumberFormat="1" applyFill="1" applyBorder="1" applyAlignment="1">
      <alignment horizontal="center" vertical="center"/>
    </xf>
    <xf numFmtId="0" fontId="5" fillId="0" borderId="50" xfId="0" applyFont="1" applyFill="1" applyBorder="1" applyAlignment="1">
      <alignment horizontal="center" vertical="center"/>
    </xf>
    <xf numFmtId="0" fontId="5" fillId="0" borderId="50" xfId="0" applyFont="1" applyFill="1" applyBorder="1" applyAlignment="1">
      <alignment horizontal="center" vertical="center" wrapText="1"/>
    </xf>
    <xf numFmtId="184" fontId="5" fillId="0" borderId="50" xfId="0" applyNumberFormat="1" applyFont="1" applyFill="1" applyBorder="1" applyAlignment="1">
      <alignment horizontal="center" vertical="center"/>
    </xf>
    <xf numFmtId="0" fontId="0" fillId="0" borderId="21" xfId="0" applyFill="1" applyBorder="1" applyAlignment="1">
      <alignment horizontal="justify" vertical="center" wrapText="1"/>
    </xf>
    <xf numFmtId="184" fontId="0" fillId="0" borderId="24" xfId="0" applyNumberFormat="1" applyFont="1" applyFill="1" applyBorder="1" applyAlignment="1">
      <alignment horizontal="center" vertical="center"/>
    </xf>
    <xf numFmtId="0" fontId="22" fillId="0" borderId="37" xfId="0" applyFont="1" applyFill="1" applyBorder="1" applyAlignment="1">
      <alignment horizontal="justify" vertical="center" wrapText="1"/>
    </xf>
    <xf numFmtId="0" fontId="22" fillId="0" borderId="39" xfId="0" applyFont="1" applyFill="1" applyBorder="1" applyAlignment="1">
      <alignment horizontal="justify" vertical="center" wrapText="1"/>
    </xf>
    <xf numFmtId="184" fontId="0" fillId="0" borderId="39" xfId="0" applyNumberFormat="1" applyFill="1" applyBorder="1" applyAlignment="1">
      <alignment horizontal="center" vertical="center"/>
    </xf>
    <xf numFmtId="0" fontId="0" fillId="0" borderId="41" xfId="0" applyFill="1" applyBorder="1" applyAlignment="1">
      <alignment horizontal="justify" vertical="center" wrapText="1"/>
    </xf>
    <xf numFmtId="184" fontId="0" fillId="0" borderId="35" xfId="0" applyNumberFormat="1" applyFont="1" applyFill="1" applyBorder="1" applyAlignment="1">
      <alignment horizontal="center" vertical="center"/>
    </xf>
    <xf numFmtId="0" fontId="0" fillId="0" borderId="0" xfId="0" applyAlignment="1">
      <alignment wrapText="1"/>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wrapText="1"/>
    </xf>
    <xf numFmtId="0" fontId="0" fillId="0" borderId="0" xfId="0" applyAlignment="1">
      <alignment horizontal="center"/>
    </xf>
    <xf numFmtId="0" fontId="5" fillId="0" borderId="26"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184" fontId="0" fillId="0" borderId="37" xfId="0" applyNumberFormat="1" applyBorder="1" applyAlignment="1">
      <alignment horizontal="center" vertical="center"/>
    </xf>
    <xf numFmtId="184" fontId="0" fillId="0" borderId="40" xfId="0" applyNumberForma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5" fillId="0" borderId="21" xfId="0" applyFont="1" applyBorder="1" applyAlignment="1">
      <alignment horizontal="center" vertical="center" wrapText="1"/>
    </xf>
    <xf numFmtId="184" fontId="5" fillId="0" borderId="21"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21" xfId="0" applyNumberFormat="1" applyBorder="1" applyAlignment="1">
      <alignment horizontal="center" vertical="center"/>
    </xf>
    <xf numFmtId="0" fontId="17" fillId="0" borderId="21" xfId="0" applyFont="1" applyBorder="1" applyAlignment="1">
      <alignment horizontal="center" vertical="center" wrapText="1"/>
    </xf>
    <xf numFmtId="0" fontId="0" fillId="0" borderId="21" xfId="0" applyBorder="1" applyAlignment="1">
      <alignment horizontal="center" vertical="center" wrapText="1"/>
    </xf>
    <xf numFmtId="184" fontId="22" fillId="0" borderId="21" xfId="0" applyNumberFormat="1" applyFont="1" applyBorder="1" applyAlignment="1">
      <alignment horizontal="center" vertical="center"/>
    </xf>
    <xf numFmtId="184" fontId="5" fillId="0" borderId="35"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24" xfId="0" applyNumberFormat="1" applyBorder="1" applyAlignment="1">
      <alignment horizontal="center" vertical="center"/>
    </xf>
    <xf numFmtId="0" fontId="5" fillId="0" borderId="24" xfId="0" applyFont="1" applyBorder="1" applyAlignment="1">
      <alignment horizontal="center" vertical="center"/>
    </xf>
    <xf numFmtId="184" fontId="0" fillId="0" borderId="24" xfId="0" applyNumberFormat="1" applyBorder="1" applyAlignment="1">
      <alignment horizontal="center" vertical="center"/>
    </xf>
    <xf numFmtId="184" fontId="5" fillId="0" borderId="48" xfId="0" applyNumberFormat="1" applyFont="1" applyBorder="1" applyAlignment="1">
      <alignment horizontal="center" vertical="center"/>
    </xf>
    <xf numFmtId="184" fontId="23" fillId="0" borderId="31" xfId="0" applyNumberFormat="1" applyFont="1" applyBorder="1" applyAlignment="1">
      <alignment horizontal="center" vertical="center"/>
    </xf>
    <xf numFmtId="184" fontId="23" fillId="0" borderId="32" xfId="0" applyNumberFormat="1"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xf>
    <xf numFmtId="0" fontId="23" fillId="0" borderId="0" xfId="0" applyFont="1" applyAlignment="1">
      <alignment vertical="top"/>
    </xf>
    <xf numFmtId="0" fontId="4" fillId="3" borderId="4"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3" fillId="0" borderId="12" xfId="0" applyFont="1" applyBorder="1" applyAlignment="1">
      <alignment horizontal="justify" vertical="center" wrapText="1"/>
    </xf>
    <xf numFmtId="185" fontId="4" fillId="3" borderId="4" xfId="0" applyNumberFormat="1" applyFont="1" applyFill="1" applyBorder="1" applyAlignment="1">
      <alignment vertical="center"/>
    </xf>
    <xf numFmtId="178" fontId="4" fillId="3" borderId="10" xfId="0" applyNumberFormat="1" applyFont="1" applyFill="1" applyBorder="1" applyAlignment="1">
      <alignment vertical="center"/>
    </xf>
    <xf numFmtId="185" fontId="4" fillId="4" borderId="4" xfId="0" applyNumberFormat="1" applyFont="1" applyFill="1" applyBorder="1" applyAlignment="1">
      <alignment vertical="center"/>
    </xf>
    <xf numFmtId="185" fontId="3" fillId="0" borderId="4" xfId="0" applyNumberFormat="1" applyFont="1" applyBorder="1" applyAlignment="1">
      <alignment vertical="center"/>
    </xf>
    <xf numFmtId="2" fontId="3" fillId="0" borderId="10" xfId="0" applyNumberFormat="1" applyFont="1" applyBorder="1" applyAlignment="1">
      <alignment vertical="center"/>
    </xf>
    <xf numFmtId="185" fontId="4" fillId="0" borderId="4" xfId="0" applyNumberFormat="1" applyFont="1" applyBorder="1" applyAlignment="1">
      <alignment vertical="center"/>
    </xf>
    <xf numFmtId="177" fontId="4" fillId="0" borderId="10" xfId="0" applyNumberFormat="1" applyFont="1" applyBorder="1" applyAlignment="1">
      <alignment vertical="center"/>
    </xf>
    <xf numFmtId="186" fontId="4" fillId="3" borderId="4" xfId="0" applyNumberFormat="1" applyFont="1" applyFill="1" applyBorder="1" applyAlignment="1">
      <alignment vertical="center"/>
    </xf>
    <xf numFmtId="2" fontId="4" fillId="3" borderId="10" xfId="0" applyNumberFormat="1" applyFont="1" applyFill="1" applyBorder="1" applyAlignment="1">
      <alignment vertical="center"/>
    </xf>
    <xf numFmtId="186" fontId="4" fillId="4" borderId="4" xfId="0" applyNumberFormat="1" applyFont="1" applyFill="1" applyBorder="1" applyAlignment="1">
      <alignment vertical="center"/>
    </xf>
    <xf numFmtId="2" fontId="4" fillId="4" borderId="10" xfId="0" applyNumberFormat="1" applyFont="1" applyFill="1" applyBorder="1" applyAlignment="1">
      <alignment vertical="center"/>
    </xf>
    <xf numFmtId="186" fontId="3" fillId="0" borderId="4" xfId="0" applyNumberFormat="1" applyFont="1" applyBorder="1" applyAlignment="1">
      <alignment vertical="center"/>
    </xf>
    <xf numFmtId="178" fontId="4" fillId="0" borderId="15" xfId="0" applyNumberFormat="1" applyFont="1" applyBorder="1" applyAlignment="1">
      <alignment vertical="center"/>
    </xf>
    <xf numFmtId="0" fontId="10" fillId="0" borderId="31"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184" fontId="7" fillId="0" borderId="37" xfId="0" applyNumberFormat="1" applyFont="1" applyFill="1" applyBorder="1" applyAlignment="1">
      <alignment horizontal="center" vertical="center"/>
    </xf>
    <xf numFmtId="0" fontId="5" fillId="0" borderId="24"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5" fillId="0" borderId="37" xfId="0" applyFont="1" applyFill="1" applyBorder="1" applyAlignment="1">
      <alignment horizontal="justify" vertical="center" wrapText="1"/>
    </xf>
    <xf numFmtId="184" fontId="7" fillId="0" borderId="39" xfId="0" applyNumberFormat="1" applyFont="1" applyFill="1" applyBorder="1" applyAlignment="1">
      <alignment horizontal="center" vertical="center"/>
    </xf>
    <xf numFmtId="0" fontId="5" fillId="0" borderId="0" xfId="0" applyFont="1" applyFill="1" applyAlignment="1">
      <alignment horizontal="center" wrapText="1"/>
    </xf>
    <xf numFmtId="0" fontId="6" fillId="0" borderId="0" xfId="0" applyFont="1" applyFill="1" applyAlignment="1">
      <alignment horizontal="center" vertical="center"/>
    </xf>
    <xf numFmtId="0" fontId="10" fillId="0" borderId="26" xfId="0" applyFont="1" applyBorder="1" applyAlignment="1">
      <alignment horizontal="center" vertical="center" wrapText="1"/>
    </xf>
    <xf numFmtId="184" fontId="7" fillId="0" borderId="24"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5" fillId="0" borderId="31" xfId="0" applyNumberFormat="1" applyFont="1" applyFill="1" applyBorder="1" applyAlignment="1">
      <alignment horizontal="center" vertical="center"/>
    </xf>
    <xf numFmtId="0" fontId="7" fillId="0" borderId="0" xfId="0" applyFont="1" applyFill="1" applyAlignment="1">
      <alignment horizontal="left"/>
    </xf>
    <xf numFmtId="49" fontId="16" fillId="0" borderId="0" xfId="0" applyNumberFormat="1" applyFont="1" applyFill="1" applyAlignment="1">
      <alignment horizontal="left" vertical="center"/>
    </xf>
    <xf numFmtId="0" fontId="5" fillId="0" borderId="0" xfId="0" applyFont="1" applyAlignment="1">
      <alignment horizontal="center" vertical="center" wrapText="1"/>
    </xf>
    <xf numFmtId="49" fontId="15" fillId="0" borderId="29" xfId="0" applyNumberFormat="1" applyFont="1" applyFill="1" applyBorder="1" applyAlignment="1">
      <alignment horizontal="center" vertical="center"/>
    </xf>
    <xf numFmtId="49" fontId="15" fillId="0" borderId="36"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49" fontId="15" fillId="0" borderId="37" xfId="0" applyNumberFormat="1" applyFont="1" applyFill="1" applyBorder="1" applyAlignment="1">
      <alignment horizontal="center" vertical="center"/>
    </xf>
    <xf numFmtId="0" fontId="17" fillId="0" borderId="24" xfId="0" applyFont="1" applyFill="1" applyBorder="1" applyAlignment="1">
      <alignment horizontal="justify" vertical="center" wrapText="1"/>
    </xf>
    <xf numFmtId="0" fontId="17" fillId="0" borderId="37"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10" fillId="0" borderId="41" xfId="0" applyFont="1" applyBorder="1" applyAlignment="1">
      <alignment horizontal="left"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0" fillId="0" borderId="21" xfId="0" applyFont="1" applyBorder="1" applyAlignment="1">
      <alignment horizontal="left" vertical="center" wrapText="1"/>
    </xf>
    <xf numFmtId="0" fontId="10" fillId="0" borderId="21" xfId="0" applyFont="1" applyBorder="1" applyAlignment="1">
      <alignment horizontal="center" vertical="center"/>
    </xf>
    <xf numFmtId="0" fontId="10" fillId="0" borderId="35"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0" fillId="0" borderId="21" xfId="0" applyFont="1" applyBorder="1" applyAlignment="1">
      <alignment vertical="center" wrapText="1"/>
    </xf>
    <xf numFmtId="0" fontId="10" fillId="0" borderId="33" xfId="0" applyFont="1" applyBorder="1" applyAlignment="1">
      <alignment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5" fillId="0" borderId="0" xfId="0" applyFont="1" applyAlignment="1">
      <alignment horizontal="center"/>
    </xf>
    <xf numFmtId="0" fontId="12" fillId="0" borderId="0" xfId="0" applyFont="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justify" vertical="center" wrapText="1"/>
    </xf>
    <xf numFmtId="0" fontId="5" fillId="0" borderId="0" xfId="0" applyFont="1" applyAlignment="1">
      <alignment horizontal="center" wrapText="1"/>
    </xf>
    <xf numFmtId="0" fontId="17" fillId="0" borderId="0" xfId="0" applyFont="1" applyAlignment="1">
      <alignment horizontal="center"/>
    </xf>
    <xf numFmtId="0" fontId="23" fillId="0" borderId="26" xfId="0" applyFont="1" applyBorder="1" applyAlignment="1">
      <alignment horizontal="center" vertical="center"/>
    </xf>
    <xf numFmtId="0" fontId="23" fillId="0" borderId="31"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justify" vertical="center"/>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5" xfId="0" applyFont="1" applyFill="1" applyBorder="1" applyAlignment="1">
      <alignment horizontal="center" vertical="center"/>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5" fillId="0" borderId="27"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5" fillId="0" borderId="30" xfId="0" applyFont="1" applyFill="1" applyBorder="1" applyAlignment="1">
      <alignment horizontal="center" vertical="center"/>
    </xf>
    <xf numFmtId="0" fontId="6" fillId="0" borderId="0" xfId="0" applyFont="1" applyAlignment="1">
      <alignment horizontal="center" wrapText="1"/>
    </xf>
    <xf numFmtId="0" fontId="9" fillId="0" borderId="0" xfId="0" applyFont="1" applyAlignment="1">
      <alignment horizontal="center" vertical="center"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2</xdr:col>
      <xdr:colOff>228600</xdr:colOff>
      <xdr:row>33</xdr:row>
      <xdr:rowOff>0</xdr:rowOff>
    </xdr:to>
    <xdr:sp>
      <xdr:nvSpPr>
        <xdr:cNvPr id="1" name="Line 1"/>
        <xdr:cNvSpPr>
          <a:spLocks/>
        </xdr:cNvSpPr>
      </xdr:nvSpPr>
      <xdr:spPr>
        <a:xfrm flipH="1" flipV="1">
          <a:off x="0" y="9353550"/>
          <a:ext cx="10191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228600</xdr:colOff>
      <xdr:row>25</xdr:row>
      <xdr:rowOff>0</xdr:rowOff>
    </xdr:to>
    <xdr:sp>
      <xdr:nvSpPr>
        <xdr:cNvPr id="1" name="Line 1"/>
        <xdr:cNvSpPr>
          <a:spLocks/>
        </xdr:cNvSpPr>
      </xdr:nvSpPr>
      <xdr:spPr>
        <a:xfrm flipH="1" flipV="1">
          <a:off x="0" y="6619875"/>
          <a:ext cx="10191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5"/>
  <sheetViews>
    <sheetView workbookViewId="0" topLeftCell="A1">
      <selection activeCell="A2" sqref="A2:F2"/>
    </sheetView>
  </sheetViews>
  <sheetFormatPr defaultColWidth="9.140625" defaultRowHeight="19.5" customHeight="1"/>
  <cols>
    <col min="1" max="1" width="4.421875" style="0" customWidth="1" collapsed="1"/>
    <col min="2" max="2" width="7.421875" style="0" customWidth="1" collapsed="1"/>
    <col min="3" max="3" width="7.57421875" style="0" customWidth="1" collapsed="1"/>
    <col min="4" max="4" width="45.421875" style="0" customWidth="1" collapsed="1"/>
    <col min="5" max="5" width="13.7109375" style="0" customWidth="1"/>
    <col min="6" max="6" width="13.28125" style="0" customWidth="1"/>
    <col min="7" max="7" width="13.140625" style="0" customWidth="1"/>
    <col min="8" max="8" width="9.57421875" style="0" customWidth="1"/>
  </cols>
  <sheetData>
    <row r="1" spans="1:6" ht="17.25" customHeight="1">
      <c r="A1" s="271" t="s">
        <v>24</v>
      </c>
      <c r="B1" s="271"/>
      <c r="C1" s="271"/>
      <c r="D1" s="271"/>
      <c r="E1" s="271"/>
      <c r="F1" s="272"/>
    </row>
    <row r="2" spans="1:6" ht="17.25" customHeight="1" thickBot="1">
      <c r="A2" s="273" t="s">
        <v>228</v>
      </c>
      <c r="B2" s="274"/>
      <c r="C2" s="274"/>
      <c r="D2" s="274"/>
      <c r="E2" s="274"/>
      <c r="F2" s="275"/>
    </row>
    <row r="3" spans="1:6" ht="16.5" customHeight="1" thickBot="1" thickTop="1">
      <c r="A3" s="276" t="s">
        <v>25</v>
      </c>
      <c r="B3" s="277"/>
      <c r="C3" s="277"/>
      <c r="D3" s="277"/>
      <c r="E3" s="277"/>
      <c r="F3" s="278"/>
    </row>
    <row r="4" spans="1:6" ht="19.5" customHeight="1" thickBot="1" thickTop="1">
      <c r="A4" s="12" t="s">
        <v>8</v>
      </c>
      <c r="B4" s="13" t="s">
        <v>21</v>
      </c>
      <c r="C4" s="13" t="s">
        <v>15</v>
      </c>
      <c r="D4" s="14" t="s">
        <v>7</v>
      </c>
      <c r="E4" s="13" t="s">
        <v>22</v>
      </c>
      <c r="F4" s="15" t="s">
        <v>18</v>
      </c>
    </row>
    <row r="5" spans="1:7" ht="19.5" customHeight="1" thickTop="1">
      <c r="A5" s="17">
        <v>600</v>
      </c>
      <c r="B5" s="18"/>
      <c r="C5" s="18"/>
      <c r="D5" s="19" t="s">
        <v>5</v>
      </c>
      <c r="E5" s="20">
        <v>0</v>
      </c>
      <c r="F5" s="21">
        <v>1300</v>
      </c>
      <c r="G5" s="11"/>
    </row>
    <row r="6" spans="1:7" ht="19.5" customHeight="1">
      <c r="A6" s="22"/>
      <c r="B6" s="23">
        <v>60016</v>
      </c>
      <c r="C6" s="24"/>
      <c r="D6" s="25" t="s">
        <v>10</v>
      </c>
      <c r="E6" s="26">
        <v>0</v>
      </c>
      <c r="F6" s="27">
        <v>1300</v>
      </c>
      <c r="G6" s="11"/>
    </row>
    <row r="7" spans="1:7" ht="19.5" customHeight="1">
      <c r="A7" s="28"/>
      <c r="B7" s="29"/>
      <c r="C7" s="30">
        <v>690</v>
      </c>
      <c r="D7" s="31" t="s">
        <v>14</v>
      </c>
      <c r="E7" s="32">
        <v>0</v>
      </c>
      <c r="F7" s="33">
        <v>1300</v>
      </c>
      <c r="G7" s="11"/>
    </row>
    <row r="8" spans="1:7" ht="19.5" customHeight="1">
      <c r="A8" s="34">
        <v>700</v>
      </c>
      <c r="B8" s="35"/>
      <c r="C8" s="35"/>
      <c r="D8" s="36" t="s">
        <v>17</v>
      </c>
      <c r="E8" s="37">
        <v>0</v>
      </c>
      <c r="F8" s="38">
        <v>800</v>
      </c>
      <c r="G8" s="11"/>
    </row>
    <row r="9" spans="1:7" ht="19.5" customHeight="1">
      <c r="A9" s="22"/>
      <c r="B9" s="23">
        <v>70005</v>
      </c>
      <c r="C9" s="24"/>
      <c r="D9" s="25" t="s">
        <v>0</v>
      </c>
      <c r="E9" s="26">
        <v>0</v>
      </c>
      <c r="F9" s="39">
        <v>800</v>
      </c>
      <c r="G9" s="11"/>
    </row>
    <row r="10" spans="1:7" ht="22.5" customHeight="1">
      <c r="A10" s="28"/>
      <c r="B10" s="29"/>
      <c r="C10" s="30">
        <v>470</v>
      </c>
      <c r="D10" s="31" t="s">
        <v>33</v>
      </c>
      <c r="E10" s="32">
        <v>0</v>
      </c>
      <c r="F10" s="40">
        <v>600</v>
      </c>
      <c r="G10" s="11"/>
    </row>
    <row r="11" spans="1:7" ht="19.5" customHeight="1">
      <c r="A11" s="28"/>
      <c r="B11" s="29"/>
      <c r="C11" s="30">
        <v>920</v>
      </c>
      <c r="D11" s="31" t="s">
        <v>23</v>
      </c>
      <c r="E11" s="32">
        <v>0</v>
      </c>
      <c r="F11" s="40">
        <v>200</v>
      </c>
      <c r="G11" s="11"/>
    </row>
    <row r="12" spans="1:7" ht="19.5" customHeight="1">
      <c r="A12" s="34">
        <v>750</v>
      </c>
      <c r="B12" s="35"/>
      <c r="C12" s="35"/>
      <c r="D12" s="36" t="s">
        <v>19</v>
      </c>
      <c r="E12" s="37">
        <v>0</v>
      </c>
      <c r="F12" s="41">
        <v>5152</v>
      </c>
      <c r="G12" s="11"/>
    </row>
    <row r="13" spans="1:7" ht="19.5" customHeight="1">
      <c r="A13" s="22"/>
      <c r="B13" s="23">
        <v>75023</v>
      </c>
      <c r="C13" s="24"/>
      <c r="D13" s="25" t="s">
        <v>4</v>
      </c>
      <c r="E13" s="26">
        <v>0</v>
      </c>
      <c r="F13" s="27">
        <v>1500</v>
      </c>
      <c r="G13" s="11"/>
    </row>
    <row r="14" spans="1:7" ht="19.5" customHeight="1">
      <c r="A14" s="28"/>
      <c r="B14" s="29"/>
      <c r="C14" s="30">
        <v>960</v>
      </c>
      <c r="D14" s="31" t="s">
        <v>2</v>
      </c>
      <c r="E14" s="32">
        <v>0</v>
      </c>
      <c r="F14" s="33">
        <v>1500</v>
      </c>
      <c r="G14" s="11"/>
    </row>
    <row r="15" spans="1:7" ht="19.5" customHeight="1">
      <c r="A15" s="28"/>
      <c r="B15" s="42">
        <v>75095</v>
      </c>
      <c r="C15" s="29"/>
      <c r="D15" s="43" t="s">
        <v>16</v>
      </c>
      <c r="E15" s="44">
        <v>0</v>
      </c>
      <c r="F15" s="45">
        <v>3652</v>
      </c>
      <c r="G15" s="11"/>
    </row>
    <row r="16" spans="1:7" ht="19.5" customHeight="1">
      <c r="A16" s="28"/>
      <c r="B16" s="29"/>
      <c r="C16" s="30">
        <v>960</v>
      </c>
      <c r="D16" s="31" t="s">
        <v>2</v>
      </c>
      <c r="E16" s="32">
        <v>0</v>
      </c>
      <c r="F16" s="33">
        <v>1700</v>
      </c>
      <c r="G16" s="11"/>
    </row>
    <row r="17" spans="1:7" ht="19.5" customHeight="1">
      <c r="A17" s="28"/>
      <c r="B17" s="29"/>
      <c r="C17" s="30">
        <v>970</v>
      </c>
      <c r="D17" s="31" t="s">
        <v>13</v>
      </c>
      <c r="E17" s="32">
        <v>0</v>
      </c>
      <c r="F17" s="33">
        <v>1952</v>
      </c>
      <c r="G17" s="11"/>
    </row>
    <row r="18" spans="1:7" ht="36.75" customHeight="1">
      <c r="A18" s="34">
        <v>756</v>
      </c>
      <c r="B18" s="35"/>
      <c r="C18" s="35"/>
      <c r="D18" s="9" t="s">
        <v>30</v>
      </c>
      <c r="E18" s="37">
        <v>0</v>
      </c>
      <c r="F18" s="41">
        <v>2116</v>
      </c>
      <c r="G18" s="11"/>
    </row>
    <row r="19" spans="1:7" ht="33" customHeight="1">
      <c r="A19" s="28"/>
      <c r="B19" s="42">
        <v>75615</v>
      </c>
      <c r="C19" s="29"/>
      <c r="D19" s="43" t="s">
        <v>31</v>
      </c>
      <c r="E19" s="44">
        <v>0</v>
      </c>
      <c r="F19" s="45">
        <v>1100</v>
      </c>
      <c r="G19" s="11"/>
    </row>
    <row r="20" spans="1:7" ht="19.5" customHeight="1">
      <c r="A20" s="28"/>
      <c r="B20" s="29"/>
      <c r="C20" s="30">
        <v>690</v>
      </c>
      <c r="D20" s="31" t="s">
        <v>14</v>
      </c>
      <c r="E20" s="32">
        <v>0</v>
      </c>
      <c r="F20" s="40">
        <v>100</v>
      </c>
      <c r="G20" s="11"/>
    </row>
    <row r="21" spans="1:7" ht="19.5" customHeight="1">
      <c r="A21" s="28"/>
      <c r="B21" s="29"/>
      <c r="C21" s="30">
        <v>910</v>
      </c>
      <c r="D21" s="31" t="s">
        <v>6</v>
      </c>
      <c r="E21" s="32">
        <v>0</v>
      </c>
      <c r="F21" s="33">
        <v>1000</v>
      </c>
      <c r="G21" s="11"/>
    </row>
    <row r="22" spans="1:7" ht="21.75" customHeight="1">
      <c r="A22" s="28"/>
      <c r="B22" s="42">
        <v>75618</v>
      </c>
      <c r="C22" s="29"/>
      <c r="D22" s="43" t="s">
        <v>29</v>
      </c>
      <c r="E22" s="44">
        <v>0</v>
      </c>
      <c r="F22" s="45">
        <v>1016</v>
      </c>
      <c r="G22" s="11"/>
    </row>
    <row r="23" spans="1:7" ht="19.5" customHeight="1">
      <c r="A23" s="28"/>
      <c r="B23" s="29"/>
      <c r="C23" s="30">
        <v>590</v>
      </c>
      <c r="D23" s="31" t="s">
        <v>12</v>
      </c>
      <c r="E23" s="32">
        <v>0</v>
      </c>
      <c r="F23" s="33">
        <v>1016</v>
      </c>
      <c r="G23" s="11"/>
    </row>
    <row r="24" spans="1:7" ht="19.5" customHeight="1">
      <c r="A24" s="34">
        <v>758</v>
      </c>
      <c r="B24" s="35"/>
      <c r="C24" s="35"/>
      <c r="D24" s="36" t="s">
        <v>11</v>
      </c>
      <c r="E24" s="37">
        <v>0</v>
      </c>
      <c r="F24" s="46">
        <v>30000</v>
      </c>
      <c r="G24" s="11"/>
    </row>
    <row r="25" spans="1:7" ht="19.5" customHeight="1">
      <c r="A25" s="22"/>
      <c r="B25" s="23">
        <v>75814</v>
      </c>
      <c r="C25" s="24"/>
      <c r="D25" s="25" t="s">
        <v>9</v>
      </c>
      <c r="E25" s="26">
        <v>0</v>
      </c>
      <c r="F25" s="47">
        <v>30000</v>
      </c>
      <c r="G25" s="11"/>
    </row>
    <row r="26" spans="1:7" ht="19.5" customHeight="1">
      <c r="A26" s="28"/>
      <c r="B26" s="29"/>
      <c r="C26" s="30">
        <v>920</v>
      </c>
      <c r="D26" s="31" t="s">
        <v>23</v>
      </c>
      <c r="E26" s="32">
        <v>0</v>
      </c>
      <c r="F26" s="48">
        <v>30000</v>
      </c>
      <c r="G26" s="11"/>
    </row>
    <row r="27" spans="1:7" ht="19.5" customHeight="1">
      <c r="A27" s="34">
        <v>852</v>
      </c>
      <c r="B27" s="35"/>
      <c r="C27" s="35"/>
      <c r="D27" s="36" t="s">
        <v>3</v>
      </c>
      <c r="E27" s="37">
        <v>0</v>
      </c>
      <c r="F27" s="41">
        <v>2000</v>
      </c>
      <c r="G27" s="11"/>
    </row>
    <row r="28" spans="1:7" ht="35.25" customHeight="1">
      <c r="A28" s="28"/>
      <c r="B28" s="42">
        <v>85212</v>
      </c>
      <c r="C28" s="29"/>
      <c r="D28" s="8" t="s">
        <v>28</v>
      </c>
      <c r="E28" s="44">
        <v>0</v>
      </c>
      <c r="F28" s="45">
        <v>2000</v>
      </c>
      <c r="G28" s="11"/>
    </row>
    <row r="29" spans="1:7" ht="39" customHeight="1">
      <c r="A29" s="28"/>
      <c r="B29" s="29"/>
      <c r="C29" s="49">
        <v>2360</v>
      </c>
      <c r="D29" s="7" t="s">
        <v>27</v>
      </c>
      <c r="E29" s="32">
        <v>0</v>
      </c>
      <c r="F29" s="33">
        <v>2000</v>
      </c>
      <c r="G29" s="11"/>
    </row>
    <row r="30" spans="1:7" ht="19.5" customHeight="1">
      <c r="A30" s="34">
        <v>926</v>
      </c>
      <c r="B30" s="35"/>
      <c r="C30" s="35"/>
      <c r="D30" s="36" t="s">
        <v>1</v>
      </c>
      <c r="E30" s="50">
        <v>-100000</v>
      </c>
      <c r="F30" s="38">
        <v>600</v>
      </c>
      <c r="G30" s="11"/>
    </row>
    <row r="31" spans="1:7" ht="19.5" customHeight="1">
      <c r="A31" s="22"/>
      <c r="B31" s="23">
        <v>92695</v>
      </c>
      <c r="C31" s="24"/>
      <c r="D31" s="25" t="s">
        <v>16</v>
      </c>
      <c r="E31" s="51">
        <v>-100000</v>
      </c>
      <c r="F31" s="39">
        <v>600</v>
      </c>
      <c r="G31" s="11"/>
    </row>
    <row r="32" spans="1:7" ht="19.5" customHeight="1">
      <c r="A32" s="28"/>
      <c r="B32" s="29"/>
      <c r="C32" s="30">
        <v>970</v>
      </c>
      <c r="D32" s="31" t="s">
        <v>13</v>
      </c>
      <c r="E32" s="32">
        <v>0</v>
      </c>
      <c r="F32" s="40">
        <v>600</v>
      </c>
      <c r="G32" s="11"/>
    </row>
    <row r="33" spans="1:7" ht="48.75" customHeight="1" thickBot="1">
      <c r="A33" s="52"/>
      <c r="B33" s="53"/>
      <c r="C33" s="54">
        <v>6648</v>
      </c>
      <c r="D33" s="55" t="s">
        <v>26</v>
      </c>
      <c r="E33" s="56">
        <v>-100000</v>
      </c>
      <c r="F33" s="57">
        <v>0</v>
      </c>
      <c r="G33" s="11"/>
    </row>
    <row r="34" spans="1:7" ht="19.5" customHeight="1" thickBot="1" thickTop="1">
      <c r="A34" s="16"/>
      <c r="B34" s="60"/>
      <c r="C34" s="61" t="s">
        <v>32</v>
      </c>
      <c r="D34" s="10">
        <f>E34+F34</f>
        <v>-58032</v>
      </c>
      <c r="E34" s="58">
        <v>-100000</v>
      </c>
      <c r="F34" s="59">
        <v>41968</v>
      </c>
      <c r="G34" s="11"/>
    </row>
    <row r="35" spans="1:6" ht="19.5" customHeight="1" thickTop="1">
      <c r="A35" s="1"/>
      <c r="B35" s="2"/>
      <c r="C35" s="16"/>
      <c r="E35" s="16"/>
      <c r="F35" s="16"/>
    </row>
  </sheetData>
  <mergeCells count="3">
    <mergeCell ref="A1:F1"/>
    <mergeCell ref="A2:F2"/>
    <mergeCell ref="A3:F3"/>
  </mergeCells>
  <printOptions/>
  <pageMargins left="0.5905511811023623" right="0.5905511811023623" top="0.5905511811023623" bottom="0.5905511811023623" header="0" footer="0"/>
  <pageSetup horizontalDpi="600" verticalDpi="600" orientation="portrait" paperSize="10" r:id="rId2"/>
  <drawing r:id="rId1"/>
</worksheet>
</file>

<file path=xl/worksheets/sheet2.xml><?xml version="1.0" encoding="utf-8"?>
<worksheet xmlns="http://schemas.openxmlformats.org/spreadsheetml/2006/main" xmlns:r="http://schemas.openxmlformats.org/officeDocument/2006/relationships">
  <dimension ref="A1:G27"/>
  <sheetViews>
    <sheetView workbookViewId="0" topLeftCell="A16">
      <selection activeCell="E6" sqref="E6"/>
    </sheetView>
  </sheetViews>
  <sheetFormatPr defaultColWidth="9.140625" defaultRowHeight="19.5" customHeight="1"/>
  <cols>
    <col min="1" max="1" width="4.28125" style="0" customWidth="1" collapsed="1"/>
    <col min="2" max="2" width="7.57421875" style="0" customWidth="1" collapsed="1"/>
    <col min="3" max="3" width="7.28125" style="0" customWidth="1"/>
    <col min="4" max="4" width="44.28125" style="0" customWidth="1"/>
    <col min="5" max="5" width="13.421875" style="0" customWidth="1" collapsed="1"/>
    <col min="6" max="6" width="14.7109375" style="0" customWidth="1" collapsed="1"/>
    <col min="7" max="7" width="13.140625" style="0" customWidth="1" collapsed="1"/>
    <col min="8" max="8" width="9.57421875" style="0" customWidth="1" collapsed="1"/>
  </cols>
  <sheetData>
    <row r="1" spans="1:6" ht="19.5" customHeight="1">
      <c r="A1" s="271" t="s">
        <v>223</v>
      </c>
      <c r="B1" s="271"/>
      <c r="C1" s="271"/>
      <c r="D1" s="271"/>
      <c r="E1" s="271"/>
      <c r="F1" s="272"/>
    </row>
    <row r="2" spans="1:6" ht="19.5" customHeight="1" thickBot="1">
      <c r="A2" s="273" t="s">
        <v>229</v>
      </c>
      <c r="B2" s="274"/>
      <c r="C2" s="274"/>
      <c r="D2" s="274"/>
      <c r="E2" s="274"/>
      <c r="F2" s="275"/>
    </row>
    <row r="3" spans="1:6" ht="19.5" customHeight="1" thickBot="1" thickTop="1">
      <c r="A3" s="276" t="s">
        <v>203</v>
      </c>
      <c r="B3" s="277"/>
      <c r="C3" s="277"/>
      <c r="D3" s="277"/>
      <c r="E3" s="277"/>
      <c r="F3" s="278"/>
    </row>
    <row r="4" spans="1:7" ht="19.5" customHeight="1" thickTop="1">
      <c r="A4" s="3" t="s">
        <v>8</v>
      </c>
      <c r="B4" s="4" t="s">
        <v>21</v>
      </c>
      <c r="C4" s="4" t="s">
        <v>15</v>
      </c>
      <c r="D4" s="5" t="s">
        <v>7</v>
      </c>
      <c r="E4" s="4" t="s">
        <v>22</v>
      </c>
      <c r="F4" s="6" t="s">
        <v>18</v>
      </c>
      <c r="G4" s="11"/>
    </row>
    <row r="5" spans="1:7" ht="19.5" customHeight="1">
      <c r="A5" s="34">
        <v>750</v>
      </c>
      <c r="B5" s="35"/>
      <c r="C5" s="35"/>
      <c r="D5" s="243" t="s">
        <v>19</v>
      </c>
      <c r="E5" s="37">
        <v>0</v>
      </c>
      <c r="F5" s="41">
        <v>5261</v>
      </c>
      <c r="G5" s="11"/>
    </row>
    <row r="6" spans="1:7" ht="19.5" customHeight="1">
      <c r="A6" s="22"/>
      <c r="B6" s="23">
        <v>75023</v>
      </c>
      <c r="C6" s="24"/>
      <c r="D6" s="244" t="s">
        <v>4</v>
      </c>
      <c r="E6" s="26">
        <v>0</v>
      </c>
      <c r="F6" s="27">
        <v>1961</v>
      </c>
      <c r="G6" s="11"/>
    </row>
    <row r="7" spans="1:7" ht="19.5" customHeight="1">
      <c r="A7" s="28"/>
      <c r="B7" s="29"/>
      <c r="C7" s="49">
        <v>4210</v>
      </c>
      <c r="D7" s="7" t="s">
        <v>214</v>
      </c>
      <c r="E7" s="32">
        <v>0</v>
      </c>
      <c r="F7" s="33">
        <v>1500</v>
      </c>
      <c r="G7" s="11"/>
    </row>
    <row r="8" spans="1:7" ht="19.5" customHeight="1">
      <c r="A8" s="28"/>
      <c r="B8" s="29"/>
      <c r="C8" s="49">
        <v>4530</v>
      </c>
      <c r="D8" s="7" t="s">
        <v>215</v>
      </c>
      <c r="E8" s="32">
        <v>0</v>
      </c>
      <c r="F8" s="40">
        <v>461</v>
      </c>
      <c r="G8" s="11"/>
    </row>
    <row r="9" spans="1:7" ht="19.5" customHeight="1">
      <c r="A9" s="28"/>
      <c r="B9" s="42">
        <v>75095</v>
      </c>
      <c r="C9" s="29"/>
      <c r="D9" s="8" t="s">
        <v>16</v>
      </c>
      <c r="E9" s="44">
        <v>0</v>
      </c>
      <c r="F9" s="45">
        <v>3300</v>
      </c>
      <c r="G9" s="11"/>
    </row>
    <row r="10" spans="1:7" ht="19.5" customHeight="1">
      <c r="A10" s="28"/>
      <c r="B10" s="29"/>
      <c r="C10" s="49">
        <v>4210</v>
      </c>
      <c r="D10" s="7" t="s">
        <v>214</v>
      </c>
      <c r="E10" s="32">
        <v>0</v>
      </c>
      <c r="F10" s="33">
        <v>3300</v>
      </c>
      <c r="G10" s="11"/>
    </row>
    <row r="11" spans="1:7" ht="19.5" customHeight="1">
      <c r="A11" s="34">
        <v>754</v>
      </c>
      <c r="B11" s="35"/>
      <c r="C11" s="35"/>
      <c r="D11" s="243" t="s">
        <v>216</v>
      </c>
      <c r="E11" s="246">
        <v>-67200</v>
      </c>
      <c r="F11" s="247">
        <v>110000</v>
      </c>
      <c r="G11" s="11"/>
    </row>
    <row r="12" spans="1:7" ht="19.5" customHeight="1">
      <c r="A12" s="22"/>
      <c r="B12" s="23">
        <v>75403</v>
      </c>
      <c r="C12" s="24"/>
      <c r="D12" s="244" t="s">
        <v>217</v>
      </c>
      <c r="E12" s="248">
        <v>-10000</v>
      </c>
      <c r="F12" s="47">
        <v>40000</v>
      </c>
      <c r="G12" s="11"/>
    </row>
    <row r="13" spans="1:7" ht="19.5" customHeight="1">
      <c r="A13" s="28"/>
      <c r="B13" s="29"/>
      <c r="C13" s="49">
        <v>3000</v>
      </c>
      <c r="D13" s="7" t="s">
        <v>218</v>
      </c>
      <c r="E13" s="249">
        <v>-10000</v>
      </c>
      <c r="F13" s="250">
        <v>0</v>
      </c>
      <c r="G13" s="11"/>
    </row>
    <row r="14" spans="1:7" ht="19.5" customHeight="1">
      <c r="A14" s="28"/>
      <c r="B14" s="29"/>
      <c r="C14" s="49">
        <v>4210</v>
      </c>
      <c r="D14" s="7" t="s">
        <v>214</v>
      </c>
      <c r="E14" s="32">
        <v>0</v>
      </c>
      <c r="F14" s="48">
        <v>10000</v>
      </c>
      <c r="G14" s="11"/>
    </row>
    <row r="15" spans="1:7" ht="26.25" customHeight="1">
      <c r="A15" s="28"/>
      <c r="B15" s="29"/>
      <c r="C15" s="49">
        <v>6170</v>
      </c>
      <c r="D15" s="7" t="s">
        <v>224</v>
      </c>
      <c r="E15" s="32">
        <v>0</v>
      </c>
      <c r="F15" s="48">
        <v>30000</v>
      </c>
      <c r="G15" s="11"/>
    </row>
    <row r="16" spans="1:7" ht="19.5" customHeight="1">
      <c r="A16" s="28"/>
      <c r="B16" s="42">
        <v>75412</v>
      </c>
      <c r="C16" s="29"/>
      <c r="D16" s="8" t="s">
        <v>219</v>
      </c>
      <c r="E16" s="251">
        <v>-57200</v>
      </c>
      <c r="F16" s="252">
        <v>70000</v>
      </c>
      <c r="G16" s="11"/>
    </row>
    <row r="17" spans="1:7" ht="19.5" customHeight="1">
      <c r="A17" s="28"/>
      <c r="B17" s="29"/>
      <c r="C17" s="49">
        <v>6050</v>
      </c>
      <c r="D17" s="7" t="s">
        <v>220</v>
      </c>
      <c r="E17" s="249">
        <v>-57200</v>
      </c>
      <c r="F17" s="250">
        <v>0</v>
      </c>
      <c r="G17" s="11"/>
    </row>
    <row r="18" spans="1:7" ht="46.5" customHeight="1">
      <c r="A18" s="28"/>
      <c r="B18" s="29"/>
      <c r="C18" s="49">
        <v>6220</v>
      </c>
      <c r="D18" s="7" t="s">
        <v>225</v>
      </c>
      <c r="E18" s="32">
        <v>0</v>
      </c>
      <c r="F18" s="48">
        <v>70000</v>
      </c>
      <c r="G18" s="11"/>
    </row>
    <row r="19" spans="1:7" ht="19.5" customHeight="1">
      <c r="A19" s="34">
        <v>758</v>
      </c>
      <c r="B19" s="35"/>
      <c r="C19" s="35"/>
      <c r="D19" s="243" t="s">
        <v>11</v>
      </c>
      <c r="E19" s="253">
        <v>-6584</v>
      </c>
      <c r="F19" s="254">
        <v>0</v>
      </c>
      <c r="G19" s="11"/>
    </row>
    <row r="20" spans="1:7" ht="19.5" customHeight="1">
      <c r="A20" s="22"/>
      <c r="B20" s="23">
        <v>75818</v>
      </c>
      <c r="C20" s="24"/>
      <c r="D20" s="244" t="s">
        <v>221</v>
      </c>
      <c r="E20" s="255">
        <v>-6584</v>
      </c>
      <c r="F20" s="256">
        <v>0</v>
      </c>
      <c r="G20" s="11"/>
    </row>
    <row r="21" spans="1:7" ht="19.5" customHeight="1">
      <c r="A21" s="28"/>
      <c r="B21" s="29"/>
      <c r="C21" s="49">
        <v>4810</v>
      </c>
      <c r="D21" s="7" t="s">
        <v>222</v>
      </c>
      <c r="E21" s="257">
        <v>-6584</v>
      </c>
      <c r="F21" s="250">
        <v>0</v>
      </c>
      <c r="G21" s="11"/>
    </row>
    <row r="22" spans="1:7" ht="19.5" customHeight="1">
      <c r="A22" s="34">
        <v>926</v>
      </c>
      <c r="B22" s="35"/>
      <c r="C22" s="35"/>
      <c r="D22" s="243" t="s">
        <v>1</v>
      </c>
      <c r="E22" s="50">
        <v>-100000</v>
      </c>
      <c r="F22" s="38">
        <v>491</v>
      </c>
      <c r="G22" s="11"/>
    </row>
    <row r="23" spans="1:7" ht="19.5" customHeight="1">
      <c r="A23" s="22"/>
      <c r="B23" s="23">
        <v>92695</v>
      </c>
      <c r="C23" s="24"/>
      <c r="D23" s="244" t="s">
        <v>16</v>
      </c>
      <c r="E23" s="51">
        <v>-100000</v>
      </c>
      <c r="F23" s="39">
        <v>491</v>
      </c>
      <c r="G23" s="11"/>
    </row>
    <row r="24" spans="1:7" ht="19.5" customHeight="1">
      <c r="A24" s="28"/>
      <c r="B24" s="29"/>
      <c r="C24" s="49">
        <v>4210</v>
      </c>
      <c r="D24" s="7" t="s">
        <v>214</v>
      </c>
      <c r="E24" s="32">
        <v>0</v>
      </c>
      <c r="F24" s="40">
        <v>491</v>
      </c>
      <c r="G24" s="11"/>
    </row>
    <row r="25" spans="1:7" ht="19.5" customHeight="1" thickBot="1">
      <c r="A25" s="52"/>
      <c r="B25" s="53"/>
      <c r="C25" s="54">
        <v>6050</v>
      </c>
      <c r="D25" s="245" t="s">
        <v>220</v>
      </c>
      <c r="E25" s="56">
        <v>-100000</v>
      </c>
      <c r="F25" s="57">
        <v>0</v>
      </c>
      <c r="G25" s="11"/>
    </row>
    <row r="26" spans="1:7" ht="19.5" customHeight="1" thickBot="1" thickTop="1">
      <c r="A26" s="16"/>
      <c r="B26" s="16"/>
      <c r="C26" s="61" t="s">
        <v>32</v>
      </c>
      <c r="D26" s="10">
        <f>E26+F26</f>
        <v>-58032</v>
      </c>
      <c r="E26" s="58">
        <v>-173784</v>
      </c>
      <c r="F26" s="258">
        <v>115752</v>
      </c>
      <c r="G26" s="11"/>
    </row>
    <row r="27" spans="1:6" ht="19.5" customHeight="1" thickTop="1">
      <c r="A27" s="1"/>
      <c r="B27" s="2"/>
      <c r="E27" s="16"/>
      <c r="F27" s="16"/>
    </row>
  </sheetData>
  <mergeCells count="3">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58"/>
  <sheetViews>
    <sheetView workbookViewId="0" topLeftCell="A34">
      <selection activeCell="D6" sqref="D6"/>
    </sheetView>
  </sheetViews>
  <sheetFormatPr defaultColWidth="9.140625" defaultRowHeight="19.5" customHeight="1"/>
  <cols>
    <col min="1" max="1" width="3.7109375" style="86" customWidth="1"/>
    <col min="2" max="2" width="5.8515625" style="86" customWidth="1"/>
    <col min="3" max="3" width="4.28125" style="86" customWidth="1"/>
    <col min="4" max="4" width="66.7109375" style="86" customWidth="1"/>
    <col min="5" max="5" width="13.28125" style="86" customWidth="1"/>
    <col min="6" max="6" width="11.00390625" style="86" customWidth="1"/>
    <col min="7" max="7" width="10.00390625" style="86" customWidth="1"/>
    <col min="8" max="8" width="12.00390625" style="86" customWidth="1"/>
    <col min="9" max="9" width="11.421875" style="86" customWidth="1"/>
    <col min="10" max="10" width="12.8515625" style="86" customWidth="1"/>
    <col min="11" max="11" width="9.140625" style="86" customWidth="1"/>
    <col min="12" max="12" width="10.7109375" style="86" bestFit="1" customWidth="1"/>
    <col min="13" max="16384" width="9.140625" style="86" customWidth="1"/>
  </cols>
  <sheetData>
    <row r="1" spans="2:4" ht="19.5" customHeight="1">
      <c r="B1" s="283" t="s">
        <v>230</v>
      </c>
      <c r="C1" s="283"/>
      <c r="D1" s="283"/>
    </row>
    <row r="2" spans="1:11" ht="29.25" customHeight="1">
      <c r="A2" s="85"/>
      <c r="F2" s="267" t="s">
        <v>87</v>
      </c>
      <c r="G2" s="267"/>
      <c r="H2" s="267"/>
      <c r="I2" s="267"/>
      <c r="J2" s="267"/>
      <c r="K2" s="87"/>
    </row>
    <row r="3" ht="8.25" customHeight="1">
      <c r="A3" s="85"/>
    </row>
    <row r="4" spans="1:11" ht="19.5" customHeight="1">
      <c r="A4" s="268" t="s">
        <v>88</v>
      </c>
      <c r="B4" s="268"/>
      <c r="C4" s="268"/>
      <c r="D4" s="268"/>
      <c r="E4" s="268"/>
      <c r="F4" s="268"/>
      <c r="G4" s="268"/>
      <c r="H4" s="268"/>
      <c r="I4" s="268"/>
      <c r="J4" s="268"/>
      <c r="K4" s="88"/>
    </row>
    <row r="5" spans="1:10" ht="9.75" customHeight="1" thickBot="1">
      <c r="A5" s="89"/>
      <c r="B5" s="89"/>
      <c r="C5" s="89"/>
      <c r="D5" s="89"/>
      <c r="E5" s="89"/>
      <c r="F5" s="89"/>
      <c r="G5" s="89"/>
      <c r="H5" s="89"/>
      <c r="I5" s="89"/>
      <c r="J5" s="89"/>
    </row>
    <row r="6" spans="1:12" ht="33.75" customHeight="1" thickBot="1" thickTop="1">
      <c r="A6" s="90" t="s">
        <v>8</v>
      </c>
      <c r="B6" s="91" t="s">
        <v>21</v>
      </c>
      <c r="C6" s="92" t="s">
        <v>89</v>
      </c>
      <c r="D6" s="93" t="s">
        <v>90</v>
      </c>
      <c r="E6" s="94" t="s">
        <v>91</v>
      </c>
      <c r="F6" s="94" t="s">
        <v>92</v>
      </c>
      <c r="G6" s="94" t="s">
        <v>93</v>
      </c>
      <c r="H6" s="94" t="s">
        <v>94</v>
      </c>
      <c r="I6" s="94" t="s">
        <v>95</v>
      </c>
      <c r="J6" s="95" t="s">
        <v>96</v>
      </c>
      <c r="K6" s="96"/>
      <c r="L6" s="97"/>
    </row>
    <row r="7" spans="1:10" ht="19.5" customHeight="1" thickTop="1">
      <c r="A7" s="98" t="s">
        <v>97</v>
      </c>
      <c r="B7" s="99" t="s">
        <v>98</v>
      </c>
      <c r="C7" s="99" t="s">
        <v>99</v>
      </c>
      <c r="D7" s="100" t="s">
        <v>100</v>
      </c>
      <c r="E7" s="101">
        <v>1611261</v>
      </c>
      <c r="F7" s="101"/>
      <c r="G7" s="101">
        <v>331297</v>
      </c>
      <c r="H7" s="101"/>
      <c r="I7" s="101"/>
      <c r="J7" s="102">
        <f aca="true" t="shared" si="0" ref="J7:J40">SUM(F7:I7)</f>
        <v>331297</v>
      </c>
    </row>
    <row r="8" spans="1:10" ht="19.5" customHeight="1">
      <c r="A8" s="103" t="s">
        <v>97</v>
      </c>
      <c r="B8" s="104" t="s">
        <v>98</v>
      </c>
      <c r="C8" s="104" t="s">
        <v>99</v>
      </c>
      <c r="D8" s="105" t="s">
        <v>101</v>
      </c>
      <c r="E8" s="106">
        <v>1700000</v>
      </c>
      <c r="F8" s="106">
        <f>35000+2177</f>
        <v>37177</v>
      </c>
      <c r="G8" s="106"/>
      <c r="H8" s="106">
        <v>100000</v>
      </c>
      <c r="I8" s="106">
        <v>90000</v>
      </c>
      <c r="J8" s="107">
        <f t="shared" si="0"/>
        <v>227177</v>
      </c>
    </row>
    <row r="9" spans="1:10" ht="51" customHeight="1">
      <c r="A9" s="103" t="s">
        <v>97</v>
      </c>
      <c r="B9" s="104" t="s">
        <v>98</v>
      </c>
      <c r="C9" s="104" t="s">
        <v>99</v>
      </c>
      <c r="D9" s="108" t="s">
        <v>102</v>
      </c>
      <c r="E9" s="109">
        <v>1000000</v>
      </c>
      <c r="F9" s="106">
        <v>475000</v>
      </c>
      <c r="G9" s="106"/>
      <c r="H9" s="106">
        <v>475000</v>
      </c>
      <c r="I9" s="106"/>
      <c r="J9" s="107">
        <f t="shared" si="0"/>
        <v>950000</v>
      </c>
    </row>
    <row r="10" spans="1:10" ht="63.75" customHeight="1">
      <c r="A10" s="103" t="s">
        <v>97</v>
      </c>
      <c r="B10" s="104" t="s">
        <v>98</v>
      </c>
      <c r="C10" s="104" t="s">
        <v>99</v>
      </c>
      <c r="D10" s="105" t="s">
        <v>103</v>
      </c>
      <c r="E10" s="106">
        <v>740000</v>
      </c>
      <c r="F10" s="106">
        <v>71156</v>
      </c>
      <c r="G10" s="106"/>
      <c r="H10" s="106">
        <v>355600</v>
      </c>
      <c r="I10" s="106"/>
      <c r="J10" s="107">
        <f t="shared" si="0"/>
        <v>426756</v>
      </c>
    </row>
    <row r="11" spans="1:10" ht="20.25" customHeight="1">
      <c r="A11" s="284" t="s">
        <v>97</v>
      </c>
      <c r="B11" s="286" t="s">
        <v>98</v>
      </c>
      <c r="C11" s="104" t="s">
        <v>104</v>
      </c>
      <c r="D11" s="290" t="s">
        <v>105</v>
      </c>
      <c r="E11" s="270">
        <v>39737964</v>
      </c>
      <c r="F11" s="106"/>
      <c r="G11" s="106"/>
      <c r="H11" s="106"/>
      <c r="I11" s="106">
        <v>9061104</v>
      </c>
      <c r="J11" s="107">
        <f t="shared" si="0"/>
        <v>9061104</v>
      </c>
    </row>
    <row r="12" spans="1:10" ht="18.75" customHeight="1">
      <c r="A12" s="285"/>
      <c r="B12" s="287"/>
      <c r="C12" s="104" t="s">
        <v>106</v>
      </c>
      <c r="D12" s="291"/>
      <c r="E12" s="262"/>
      <c r="F12" s="106">
        <v>2382000</v>
      </c>
      <c r="G12" s="106"/>
      <c r="H12" s="106">
        <v>1802884</v>
      </c>
      <c r="I12" s="106"/>
      <c r="J12" s="107">
        <f t="shared" si="0"/>
        <v>4184884</v>
      </c>
    </row>
    <row r="13" spans="1:10" ht="18.75" customHeight="1">
      <c r="A13" s="116" t="s">
        <v>97</v>
      </c>
      <c r="B13" s="117" t="s">
        <v>98</v>
      </c>
      <c r="C13" s="104" t="s">
        <v>99</v>
      </c>
      <c r="D13" s="118" t="s">
        <v>107</v>
      </c>
      <c r="E13" s="119">
        <v>1370000</v>
      </c>
      <c r="F13" s="106">
        <v>1370000</v>
      </c>
      <c r="G13" s="106"/>
      <c r="H13" s="106"/>
      <c r="I13" s="106"/>
      <c r="J13" s="107">
        <f t="shared" si="0"/>
        <v>1370000</v>
      </c>
    </row>
    <row r="14" spans="1:10" ht="18" customHeight="1">
      <c r="A14" s="284" t="s">
        <v>97</v>
      </c>
      <c r="B14" s="286" t="s">
        <v>98</v>
      </c>
      <c r="C14" s="104" t="s">
        <v>104</v>
      </c>
      <c r="D14" s="290" t="s">
        <v>108</v>
      </c>
      <c r="E14" s="270">
        <v>10900000</v>
      </c>
      <c r="F14" s="106"/>
      <c r="G14" s="106"/>
      <c r="H14" s="106"/>
      <c r="I14" s="106">
        <v>1000000</v>
      </c>
      <c r="J14" s="107">
        <f t="shared" si="0"/>
        <v>1000000</v>
      </c>
    </row>
    <row r="15" spans="1:10" ht="22.5" customHeight="1">
      <c r="A15" s="285"/>
      <c r="B15" s="287"/>
      <c r="C15" s="104" t="s">
        <v>106</v>
      </c>
      <c r="D15" s="291"/>
      <c r="E15" s="262"/>
      <c r="F15" s="106">
        <v>200000</v>
      </c>
      <c r="G15" s="106"/>
      <c r="H15" s="106">
        <v>184000</v>
      </c>
      <c r="I15" s="106"/>
      <c r="J15" s="107">
        <f t="shared" si="0"/>
        <v>384000</v>
      </c>
    </row>
    <row r="16" spans="1:10" ht="22.5" customHeight="1">
      <c r="A16" s="112" t="s">
        <v>109</v>
      </c>
      <c r="B16" s="113" t="s">
        <v>110</v>
      </c>
      <c r="C16" s="104" t="s">
        <v>104</v>
      </c>
      <c r="D16" s="114" t="s">
        <v>111</v>
      </c>
      <c r="E16" s="115">
        <v>4735636</v>
      </c>
      <c r="F16" s="106"/>
      <c r="G16" s="106"/>
      <c r="H16" s="106"/>
      <c r="I16" s="106">
        <v>2367817</v>
      </c>
      <c r="J16" s="107">
        <f t="shared" si="0"/>
        <v>2367817</v>
      </c>
    </row>
    <row r="17" spans="1:10" ht="19.5" customHeight="1">
      <c r="A17" s="103" t="s">
        <v>109</v>
      </c>
      <c r="B17" s="104" t="s">
        <v>110</v>
      </c>
      <c r="C17" s="104" t="s">
        <v>99</v>
      </c>
      <c r="D17" s="120" t="s">
        <v>112</v>
      </c>
      <c r="E17" s="106">
        <v>630000</v>
      </c>
      <c r="F17" s="106">
        <v>420000</v>
      </c>
      <c r="G17" s="106"/>
      <c r="H17" s="106"/>
      <c r="I17" s="106">
        <v>80000</v>
      </c>
      <c r="J17" s="107">
        <f t="shared" si="0"/>
        <v>500000</v>
      </c>
    </row>
    <row r="18" spans="1:10" ht="19.5" customHeight="1">
      <c r="A18" s="110" t="s">
        <v>109</v>
      </c>
      <c r="B18" s="111" t="s">
        <v>110</v>
      </c>
      <c r="C18" s="104" t="s">
        <v>99</v>
      </c>
      <c r="D18" s="263" t="s">
        <v>113</v>
      </c>
      <c r="E18" s="270">
        <v>930000</v>
      </c>
      <c r="F18" s="106">
        <v>5000</v>
      </c>
      <c r="G18" s="106"/>
      <c r="H18" s="106"/>
      <c r="I18" s="106"/>
      <c r="J18" s="107">
        <f t="shared" si="0"/>
        <v>5000</v>
      </c>
    </row>
    <row r="19" spans="1:10" ht="15" customHeight="1">
      <c r="A19" s="284" t="s">
        <v>109</v>
      </c>
      <c r="B19" s="286" t="s">
        <v>110</v>
      </c>
      <c r="C19" s="104" t="s">
        <v>104</v>
      </c>
      <c r="D19" s="264"/>
      <c r="E19" s="266"/>
      <c r="F19" s="106">
        <f>500000-100000</f>
        <v>400000</v>
      </c>
      <c r="G19" s="106"/>
      <c r="H19" s="106"/>
      <c r="I19" s="106"/>
      <c r="J19" s="107">
        <f t="shared" si="0"/>
        <v>400000</v>
      </c>
    </row>
    <row r="20" spans="1:10" ht="15" customHeight="1">
      <c r="A20" s="285"/>
      <c r="B20" s="287"/>
      <c r="C20" s="104" t="s">
        <v>106</v>
      </c>
      <c r="D20" s="265"/>
      <c r="E20" s="262"/>
      <c r="F20" s="106">
        <v>216885</v>
      </c>
      <c r="G20" s="106"/>
      <c r="H20" s="106"/>
      <c r="I20" s="106"/>
      <c r="J20" s="107">
        <f t="shared" si="0"/>
        <v>216885</v>
      </c>
    </row>
    <row r="21" spans="1:10" ht="19.5" customHeight="1">
      <c r="A21" s="103" t="s">
        <v>109</v>
      </c>
      <c r="B21" s="104" t="s">
        <v>110</v>
      </c>
      <c r="C21" s="104" t="s">
        <v>99</v>
      </c>
      <c r="D21" s="122" t="s">
        <v>114</v>
      </c>
      <c r="E21" s="106">
        <v>280000</v>
      </c>
      <c r="F21" s="106">
        <f>220000+100000</f>
        <v>320000</v>
      </c>
      <c r="G21" s="106"/>
      <c r="H21" s="106"/>
      <c r="I21" s="106">
        <v>60000</v>
      </c>
      <c r="J21" s="107">
        <f t="shared" si="0"/>
        <v>380000</v>
      </c>
    </row>
    <row r="22" spans="1:10" ht="19.5" customHeight="1">
      <c r="A22" s="103" t="s">
        <v>109</v>
      </c>
      <c r="B22" s="104" t="s">
        <v>110</v>
      </c>
      <c r="C22" s="104" t="s">
        <v>99</v>
      </c>
      <c r="D22" s="121" t="s">
        <v>115</v>
      </c>
      <c r="E22" s="106">
        <v>500204</v>
      </c>
      <c r="F22" s="106">
        <v>250204</v>
      </c>
      <c r="G22" s="106"/>
      <c r="H22" s="106"/>
      <c r="I22" s="106">
        <v>250000</v>
      </c>
      <c r="J22" s="107">
        <f t="shared" si="0"/>
        <v>500204</v>
      </c>
    </row>
    <row r="23" spans="1:10" ht="19.5" customHeight="1">
      <c r="A23" s="103" t="s">
        <v>109</v>
      </c>
      <c r="B23" s="104" t="s">
        <v>110</v>
      </c>
      <c r="C23" s="104" t="s">
        <v>116</v>
      </c>
      <c r="D23" s="121" t="s">
        <v>117</v>
      </c>
      <c r="E23" s="106">
        <v>22000</v>
      </c>
      <c r="F23" s="106">
        <v>22000</v>
      </c>
      <c r="G23" s="106"/>
      <c r="H23" s="106"/>
      <c r="I23" s="106"/>
      <c r="J23" s="107">
        <f t="shared" si="0"/>
        <v>22000</v>
      </c>
    </row>
    <row r="24" spans="1:10" ht="18.75" customHeight="1">
      <c r="A24" s="103" t="s">
        <v>118</v>
      </c>
      <c r="B24" s="104" t="s">
        <v>119</v>
      </c>
      <c r="C24" s="104" t="s">
        <v>116</v>
      </c>
      <c r="D24" s="123" t="s">
        <v>120</v>
      </c>
      <c r="E24" s="106">
        <v>53200</v>
      </c>
      <c r="F24" s="106"/>
      <c r="G24" s="106">
        <v>9424</v>
      </c>
      <c r="H24" s="106"/>
      <c r="I24" s="106"/>
      <c r="J24" s="107">
        <f t="shared" si="0"/>
        <v>9424</v>
      </c>
    </row>
    <row r="25" spans="1:10" ht="19.5" customHeight="1">
      <c r="A25" s="103" t="s">
        <v>118</v>
      </c>
      <c r="B25" s="104" t="s">
        <v>121</v>
      </c>
      <c r="C25" s="104" t="s">
        <v>99</v>
      </c>
      <c r="D25" s="123" t="s">
        <v>122</v>
      </c>
      <c r="E25" s="124">
        <v>45000</v>
      </c>
      <c r="F25" s="124">
        <v>20000</v>
      </c>
      <c r="G25" s="124"/>
      <c r="H25" s="124"/>
      <c r="I25" s="124"/>
      <c r="J25" s="125">
        <f t="shared" si="0"/>
        <v>20000</v>
      </c>
    </row>
    <row r="26" spans="1:10" ht="38.25" customHeight="1" thickBot="1">
      <c r="A26" s="103" t="s">
        <v>118</v>
      </c>
      <c r="B26" s="104" t="s">
        <v>121</v>
      </c>
      <c r="C26" s="104" t="s">
        <v>99</v>
      </c>
      <c r="D26" s="123" t="s">
        <v>123</v>
      </c>
      <c r="E26" s="124">
        <v>1200000</v>
      </c>
      <c r="F26" s="124">
        <v>200000</v>
      </c>
      <c r="G26" s="124"/>
      <c r="H26" s="124"/>
      <c r="I26" s="124"/>
      <c r="J26" s="125">
        <f t="shared" si="0"/>
        <v>200000</v>
      </c>
    </row>
    <row r="27" spans="1:10" ht="39" customHeight="1" thickBot="1" thickTop="1">
      <c r="A27" s="90" t="s">
        <v>8</v>
      </c>
      <c r="B27" s="91" t="s">
        <v>21</v>
      </c>
      <c r="C27" s="92" t="s">
        <v>89</v>
      </c>
      <c r="D27" s="93" t="s">
        <v>90</v>
      </c>
      <c r="E27" s="94" t="s">
        <v>91</v>
      </c>
      <c r="F27" s="94" t="s">
        <v>92</v>
      </c>
      <c r="G27" s="94" t="s">
        <v>93</v>
      </c>
      <c r="H27" s="94" t="s">
        <v>94</v>
      </c>
      <c r="I27" s="94" t="s">
        <v>124</v>
      </c>
      <c r="J27" s="95" t="s">
        <v>96</v>
      </c>
    </row>
    <row r="28" spans="1:10" ht="39" customHeight="1" thickTop="1">
      <c r="A28" s="98" t="s">
        <v>125</v>
      </c>
      <c r="B28" s="99" t="s">
        <v>126</v>
      </c>
      <c r="C28" s="99" t="s">
        <v>116</v>
      </c>
      <c r="D28" s="100" t="s">
        <v>127</v>
      </c>
      <c r="E28" s="101">
        <v>20000</v>
      </c>
      <c r="F28" s="101">
        <f>20000-10000</f>
        <v>10000</v>
      </c>
      <c r="G28" s="101"/>
      <c r="H28" s="101"/>
      <c r="I28" s="101"/>
      <c r="J28" s="102">
        <f>SUM(F28:I28)</f>
        <v>10000</v>
      </c>
    </row>
    <row r="29" spans="1:10" ht="31.5" customHeight="1">
      <c r="A29" s="112" t="s">
        <v>128</v>
      </c>
      <c r="B29" s="113" t="s">
        <v>129</v>
      </c>
      <c r="C29" s="113" t="s">
        <v>130</v>
      </c>
      <c r="D29" s="123" t="s">
        <v>131</v>
      </c>
      <c r="E29" s="124">
        <v>30000</v>
      </c>
      <c r="F29" s="124">
        <v>30000</v>
      </c>
      <c r="G29" s="124"/>
      <c r="H29" s="124"/>
      <c r="I29" s="124"/>
      <c r="J29" s="125">
        <f>SUM(F29:I29)</f>
        <v>30000</v>
      </c>
    </row>
    <row r="30" spans="1:10" ht="21.75" customHeight="1">
      <c r="A30" s="112" t="s">
        <v>128</v>
      </c>
      <c r="B30" s="113" t="s">
        <v>132</v>
      </c>
      <c r="C30" s="113" t="s">
        <v>99</v>
      </c>
      <c r="D30" s="123" t="s">
        <v>133</v>
      </c>
      <c r="E30" s="124">
        <v>95200</v>
      </c>
      <c r="F30" s="124">
        <v>15000</v>
      </c>
      <c r="G30" s="124"/>
      <c r="H30" s="124"/>
      <c r="I30" s="124"/>
      <c r="J30" s="125">
        <f>SUM(F30:I30)</f>
        <v>15000</v>
      </c>
    </row>
    <row r="31" spans="1:10" ht="19.5" customHeight="1">
      <c r="A31" s="112" t="s">
        <v>128</v>
      </c>
      <c r="B31" s="113" t="s">
        <v>132</v>
      </c>
      <c r="C31" s="113" t="s">
        <v>99</v>
      </c>
      <c r="D31" s="120" t="s">
        <v>134</v>
      </c>
      <c r="E31" s="124">
        <v>50000</v>
      </c>
      <c r="F31" s="124">
        <v>2800</v>
      </c>
      <c r="G31" s="124"/>
      <c r="H31" s="124"/>
      <c r="I31" s="124"/>
      <c r="J31" s="125">
        <f t="shared" si="0"/>
        <v>2800</v>
      </c>
    </row>
    <row r="32" spans="1:10" ht="19.5" customHeight="1">
      <c r="A32" s="103" t="s">
        <v>128</v>
      </c>
      <c r="B32" s="104" t="s">
        <v>132</v>
      </c>
      <c r="C32" s="104" t="s">
        <v>116</v>
      </c>
      <c r="D32" s="120" t="s">
        <v>135</v>
      </c>
      <c r="E32" s="106">
        <v>25000</v>
      </c>
      <c r="F32" s="106">
        <v>25000</v>
      </c>
      <c r="G32" s="106"/>
      <c r="H32" s="106"/>
      <c r="I32" s="106"/>
      <c r="J32" s="107">
        <f t="shared" si="0"/>
        <v>25000</v>
      </c>
    </row>
    <row r="33" spans="1:10" ht="27" customHeight="1">
      <c r="A33" s="103" t="s">
        <v>128</v>
      </c>
      <c r="B33" s="104" t="s">
        <v>132</v>
      </c>
      <c r="C33" s="104" t="s">
        <v>136</v>
      </c>
      <c r="D33" s="120" t="s">
        <v>137</v>
      </c>
      <c r="E33" s="106">
        <v>70000</v>
      </c>
      <c r="F33" s="106">
        <v>70000</v>
      </c>
      <c r="G33" s="106"/>
      <c r="H33" s="124"/>
      <c r="I33" s="124"/>
      <c r="J33" s="125">
        <f t="shared" si="0"/>
        <v>70000</v>
      </c>
    </row>
    <row r="34" spans="1:10" ht="19.5" customHeight="1">
      <c r="A34" s="112" t="s">
        <v>138</v>
      </c>
      <c r="B34" s="113" t="s">
        <v>139</v>
      </c>
      <c r="C34" s="113" t="s">
        <v>99</v>
      </c>
      <c r="D34" s="126" t="s">
        <v>140</v>
      </c>
      <c r="E34" s="127">
        <v>3252848</v>
      </c>
      <c r="F34" s="124">
        <f>1942848-600000</f>
        <v>1342848</v>
      </c>
      <c r="G34" s="124"/>
      <c r="H34" s="124"/>
      <c r="I34" s="124"/>
      <c r="J34" s="125">
        <f t="shared" si="0"/>
        <v>1342848</v>
      </c>
    </row>
    <row r="35" spans="1:10" ht="14.25" customHeight="1">
      <c r="A35" s="284" t="s">
        <v>141</v>
      </c>
      <c r="B35" s="286" t="s">
        <v>142</v>
      </c>
      <c r="C35" s="104" t="s">
        <v>143</v>
      </c>
      <c r="D35" s="288" t="s">
        <v>144</v>
      </c>
      <c r="E35" s="270">
        <v>60000</v>
      </c>
      <c r="F35" s="106"/>
      <c r="G35" s="106"/>
      <c r="H35" s="106"/>
      <c r="I35" s="106">
        <v>42000</v>
      </c>
      <c r="J35" s="107">
        <f t="shared" si="0"/>
        <v>42000</v>
      </c>
    </row>
    <row r="36" spans="1:10" ht="12" customHeight="1">
      <c r="A36" s="285"/>
      <c r="B36" s="287"/>
      <c r="C36" s="104" t="s">
        <v>145</v>
      </c>
      <c r="D36" s="289"/>
      <c r="E36" s="262"/>
      <c r="F36" s="106">
        <v>18000</v>
      </c>
      <c r="G36" s="106"/>
      <c r="H36" s="106"/>
      <c r="I36" s="106"/>
      <c r="J36" s="107">
        <f t="shared" si="0"/>
        <v>18000</v>
      </c>
    </row>
    <row r="37" spans="1:10" ht="21.75" customHeight="1">
      <c r="A37" s="112" t="s">
        <v>141</v>
      </c>
      <c r="B37" s="113" t="s">
        <v>146</v>
      </c>
      <c r="C37" s="104" t="s">
        <v>136</v>
      </c>
      <c r="D37" s="123" t="s">
        <v>147</v>
      </c>
      <c r="E37" s="115">
        <v>50000</v>
      </c>
      <c r="F37" s="106">
        <v>50000</v>
      </c>
      <c r="G37" s="106"/>
      <c r="H37" s="106"/>
      <c r="I37" s="106"/>
      <c r="J37" s="107">
        <f t="shared" si="0"/>
        <v>50000</v>
      </c>
    </row>
    <row r="38" spans="1:10" ht="33.75" customHeight="1">
      <c r="A38" s="103" t="s">
        <v>148</v>
      </c>
      <c r="B38" s="104" t="s">
        <v>149</v>
      </c>
      <c r="C38" s="104" t="s">
        <v>136</v>
      </c>
      <c r="D38" s="120" t="s">
        <v>150</v>
      </c>
      <c r="E38" s="106">
        <v>500000</v>
      </c>
      <c r="F38" s="106">
        <v>500000</v>
      </c>
      <c r="G38" s="106"/>
      <c r="H38" s="106"/>
      <c r="I38" s="106"/>
      <c r="J38" s="107">
        <f t="shared" si="0"/>
        <v>500000</v>
      </c>
    </row>
    <row r="39" spans="1:10" ht="25.5" customHeight="1" thickBot="1">
      <c r="A39" s="128" t="s">
        <v>151</v>
      </c>
      <c r="B39" s="129" t="s">
        <v>152</v>
      </c>
      <c r="C39" s="129" t="s">
        <v>99</v>
      </c>
      <c r="D39" s="143" t="s">
        <v>226</v>
      </c>
      <c r="E39" s="130">
        <v>250000</v>
      </c>
      <c r="F39" s="130">
        <v>150000</v>
      </c>
      <c r="G39" s="130"/>
      <c r="H39" s="130"/>
      <c r="I39" s="130"/>
      <c r="J39" s="131">
        <f t="shared" si="0"/>
        <v>150000</v>
      </c>
    </row>
    <row r="40" spans="1:10" ht="19.5" customHeight="1" thickBot="1" thickTop="1">
      <c r="A40" s="279" t="s">
        <v>32</v>
      </c>
      <c r="B40" s="280"/>
      <c r="C40" s="280"/>
      <c r="D40" s="280"/>
      <c r="E40" s="132" t="s">
        <v>154</v>
      </c>
      <c r="F40" s="133">
        <f>SUM(F7:F39)</f>
        <v>8603070</v>
      </c>
      <c r="G40" s="133">
        <f>SUM(G7:G39)</f>
        <v>340721</v>
      </c>
      <c r="H40" s="133">
        <f>SUM(H7:H39)</f>
        <v>2917484</v>
      </c>
      <c r="I40" s="133">
        <f>SUM(I7:I39)</f>
        <v>12950921</v>
      </c>
      <c r="J40" s="134">
        <f t="shared" si="0"/>
        <v>24812196</v>
      </c>
    </row>
    <row r="41" spans="1:10" ht="19.5" customHeight="1" thickTop="1">
      <c r="A41" s="135"/>
      <c r="B41" s="135"/>
      <c r="C41" s="135"/>
      <c r="D41" s="136"/>
      <c r="E41" s="137"/>
      <c r="F41" s="138"/>
      <c r="G41" s="137"/>
      <c r="H41" s="137"/>
      <c r="I41" s="137"/>
      <c r="J41" s="137"/>
    </row>
    <row r="42" spans="1:10" ht="19.5" customHeight="1">
      <c r="A42" s="135"/>
      <c r="B42" s="135"/>
      <c r="C42" s="281"/>
      <c r="D42" s="281"/>
      <c r="E42" s="137"/>
      <c r="F42" s="137"/>
      <c r="G42" s="137"/>
      <c r="H42" s="137"/>
      <c r="I42" s="137"/>
      <c r="J42" s="137"/>
    </row>
    <row r="43" spans="1:10" ht="19.5" customHeight="1">
      <c r="A43" s="135"/>
      <c r="B43" s="135"/>
      <c r="C43" s="282"/>
      <c r="D43" s="282"/>
      <c r="E43" s="137"/>
      <c r="F43" s="137"/>
      <c r="G43" s="137"/>
      <c r="H43" s="137"/>
      <c r="I43" s="137"/>
      <c r="J43" s="137"/>
    </row>
    <row r="44" spans="1:10" ht="19.5" customHeight="1">
      <c r="A44" s="135"/>
      <c r="B44" s="135"/>
      <c r="C44" s="135"/>
      <c r="D44" s="136"/>
      <c r="E44" s="137"/>
      <c r="F44" s="137"/>
      <c r="G44" s="137"/>
      <c r="H44" s="137"/>
      <c r="I44" s="137"/>
      <c r="J44" s="137"/>
    </row>
    <row r="45" spans="1:10" ht="19.5" customHeight="1">
      <c r="A45" s="135"/>
      <c r="B45" s="135"/>
      <c r="C45" s="135"/>
      <c r="D45" s="136"/>
      <c r="E45" s="137"/>
      <c r="F45" s="137"/>
      <c r="G45" s="137"/>
      <c r="H45" s="137"/>
      <c r="I45" s="137"/>
      <c r="J45" s="137"/>
    </row>
    <row r="46" spans="1:12" ht="19.5" customHeight="1">
      <c r="A46" s="135"/>
      <c r="B46" s="135"/>
      <c r="C46" s="135"/>
      <c r="D46" s="136"/>
      <c r="E46" s="137"/>
      <c r="F46" s="137"/>
      <c r="G46" s="137"/>
      <c r="H46" s="137"/>
      <c r="I46" s="137"/>
      <c r="J46" s="137"/>
      <c r="L46" s="139"/>
    </row>
    <row r="47" spans="1:10" ht="19.5" customHeight="1">
      <c r="A47" s="135"/>
      <c r="B47" s="135"/>
      <c r="C47" s="135"/>
      <c r="D47" s="136"/>
      <c r="E47" s="137"/>
      <c r="F47" s="137"/>
      <c r="G47" s="137"/>
      <c r="H47" s="137"/>
      <c r="I47" s="137"/>
      <c r="J47" s="137"/>
    </row>
    <row r="48" spans="1:10" ht="19.5" customHeight="1">
      <c r="A48" s="135"/>
      <c r="B48" s="135"/>
      <c r="C48" s="135"/>
      <c r="D48" s="136"/>
      <c r="E48" s="137"/>
      <c r="F48" s="137"/>
      <c r="G48" s="137"/>
      <c r="H48" s="137"/>
      <c r="I48" s="137"/>
      <c r="J48" s="137"/>
    </row>
    <row r="49" spans="1:10" ht="19.5" customHeight="1">
      <c r="A49" s="135"/>
      <c r="B49" s="135"/>
      <c r="C49" s="135"/>
      <c r="D49" s="136"/>
      <c r="E49" s="137"/>
      <c r="F49" s="137"/>
      <c r="G49" s="137"/>
      <c r="H49" s="137"/>
      <c r="I49" s="137"/>
      <c r="J49" s="137"/>
    </row>
    <row r="50" spans="1:10" ht="19.5" customHeight="1">
      <c r="A50" s="140"/>
      <c r="B50" s="140"/>
      <c r="C50" s="140"/>
      <c r="D50" s="136"/>
      <c r="E50" s="141"/>
      <c r="F50" s="141"/>
      <c r="G50" s="141"/>
      <c r="H50" s="141"/>
      <c r="I50" s="141"/>
      <c r="J50" s="141"/>
    </row>
    <row r="51" spans="1:10" ht="19.5" customHeight="1">
      <c r="A51" s="140"/>
      <c r="B51" s="140"/>
      <c r="C51" s="140"/>
      <c r="D51" s="136"/>
      <c r="E51" s="141"/>
      <c r="F51" s="141"/>
      <c r="G51" s="141"/>
      <c r="H51" s="141"/>
      <c r="I51" s="141"/>
      <c r="J51" s="141"/>
    </row>
    <row r="52" spans="1:10" ht="19.5" customHeight="1">
      <c r="A52" s="140"/>
      <c r="B52" s="140"/>
      <c r="C52" s="140"/>
      <c r="D52" s="136"/>
      <c r="E52" s="141"/>
      <c r="F52" s="141"/>
      <c r="G52" s="141"/>
      <c r="H52" s="141"/>
      <c r="I52" s="141"/>
      <c r="J52" s="141"/>
    </row>
    <row r="53" spans="1:10" ht="19.5" customHeight="1">
      <c r="A53" s="140"/>
      <c r="B53" s="140"/>
      <c r="C53" s="140"/>
      <c r="D53" s="136"/>
      <c r="E53" s="140"/>
      <c r="F53" s="140"/>
      <c r="G53" s="140"/>
      <c r="H53" s="140"/>
      <c r="I53" s="140"/>
      <c r="J53" s="140"/>
    </row>
    <row r="54" ht="19.5" customHeight="1">
      <c r="D54" s="142"/>
    </row>
    <row r="55" ht="19.5" customHeight="1">
      <c r="D55" s="142"/>
    </row>
    <row r="56" ht="19.5" customHeight="1">
      <c r="D56" s="142"/>
    </row>
    <row r="57" ht="19.5" customHeight="1">
      <c r="D57" s="142"/>
    </row>
    <row r="58" ht="19.5" customHeight="1">
      <c r="D58" s="142"/>
    </row>
  </sheetData>
  <mergeCells count="22">
    <mergeCell ref="E14:E15"/>
    <mergeCell ref="F2:J2"/>
    <mergeCell ref="A4:J4"/>
    <mergeCell ref="A11:A12"/>
    <mergeCell ref="B11:B12"/>
    <mergeCell ref="D11:D12"/>
    <mergeCell ref="E11:E12"/>
    <mergeCell ref="E35:E36"/>
    <mergeCell ref="D18:D20"/>
    <mergeCell ref="E18:E20"/>
    <mergeCell ref="A19:A20"/>
    <mergeCell ref="B19:B20"/>
    <mergeCell ref="A40:D40"/>
    <mergeCell ref="C42:D42"/>
    <mergeCell ref="C43:D43"/>
    <mergeCell ref="B1:D1"/>
    <mergeCell ref="A35:A36"/>
    <mergeCell ref="B35:B36"/>
    <mergeCell ref="D35:D36"/>
    <mergeCell ref="A14:A15"/>
    <mergeCell ref="B14:B15"/>
    <mergeCell ref="D14:D15"/>
  </mergeCells>
  <printOptions/>
  <pageMargins left="0.1968503937007874" right="0.1968503937007874" top="0.1968503937007874" bottom="0.1968503937007874" header="0.5118110236220472" footer="0.5118110236220472"/>
  <pageSetup fitToHeight="2"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G7" sqref="G7"/>
    </sheetView>
  </sheetViews>
  <sheetFormatPr defaultColWidth="9.140625" defaultRowHeight="12.75"/>
  <cols>
    <col min="1" max="1" width="6.28125" style="0" customWidth="1"/>
    <col min="5" max="5" width="22.7109375" style="0" customWidth="1"/>
    <col min="6" max="6" width="4.7109375" style="0" customWidth="1"/>
    <col min="7" max="7" width="8.57421875" style="0" customWidth="1"/>
    <col min="8" max="8" width="5.140625" style="0" customWidth="1"/>
    <col min="9" max="9" width="7.421875" style="0" customWidth="1"/>
    <col min="13" max="13" width="12.57421875" style="0" bestFit="1" customWidth="1"/>
  </cols>
  <sheetData>
    <row r="1" spans="1:5" ht="12.75">
      <c r="A1" s="315" t="s">
        <v>231</v>
      </c>
      <c r="B1" s="316"/>
      <c r="C1" s="316"/>
      <c r="D1" s="316"/>
      <c r="E1" s="317"/>
    </row>
    <row r="2" spans="1:5" ht="12.75">
      <c r="A2" s="315" t="s">
        <v>232</v>
      </c>
      <c r="B2" s="316"/>
      <c r="C2" s="316"/>
      <c r="D2" s="316"/>
      <c r="E2" s="317"/>
    </row>
    <row r="4" spans="1:8" ht="12.75">
      <c r="A4" s="76"/>
      <c r="E4" s="311" t="s">
        <v>61</v>
      </c>
      <c r="F4" s="311"/>
      <c r="G4" s="311"/>
      <c r="H4" s="311"/>
    </row>
    <row r="5" spans="1:8" ht="12.75">
      <c r="A5" s="76"/>
      <c r="E5" s="311" t="s">
        <v>62</v>
      </c>
      <c r="F5" s="311"/>
      <c r="G5" s="311"/>
      <c r="H5" s="311"/>
    </row>
    <row r="6" spans="1:8" ht="12.75">
      <c r="A6" s="76"/>
      <c r="E6" s="311" t="s">
        <v>63</v>
      </c>
      <c r="F6" s="311"/>
      <c r="G6" s="311"/>
      <c r="H6" s="311"/>
    </row>
    <row r="7" ht="12.75">
      <c r="A7" s="77"/>
    </row>
    <row r="8" spans="1:9" ht="52.5" customHeight="1">
      <c r="A8" s="312" t="s">
        <v>64</v>
      </c>
      <c r="B8" s="312"/>
      <c r="C8" s="312"/>
      <c r="D8" s="312"/>
      <c r="E8" s="312"/>
      <c r="F8" s="312"/>
      <c r="G8" s="312"/>
      <c r="H8" s="312"/>
      <c r="I8" s="312"/>
    </row>
    <row r="9" spans="1:9" ht="27" customHeight="1" thickBot="1">
      <c r="A9" s="78"/>
      <c r="B9" s="78"/>
      <c r="C9" s="78"/>
      <c r="D9" s="78"/>
      <c r="E9" s="78"/>
      <c r="F9" s="78"/>
      <c r="G9" s="78"/>
      <c r="H9" s="78"/>
      <c r="I9" s="78"/>
    </row>
    <row r="10" spans="1:9" ht="54.75" customHeight="1" thickBot="1" thickTop="1">
      <c r="A10" s="79" t="s">
        <v>65</v>
      </c>
      <c r="B10" s="313" t="s">
        <v>66</v>
      </c>
      <c r="C10" s="313"/>
      <c r="D10" s="313"/>
      <c r="E10" s="313"/>
      <c r="F10" s="313" t="s">
        <v>67</v>
      </c>
      <c r="G10" s="313"/>
      <c r="H10" s="313"/>
      <c r="I10" s="314"/>
    </row>
    <row r="11" spans="1:9" ht="39.75" customHeight="1" thickTop="1">
      <c r="A11" s="80" t="s">
        <v>68</v>
      </c>
      <c r="B11" s="308" t="s">
        <v>69</v>
      </c>
      <c r="C11" s="308"/>
      <c r="D11" s="308"/>
      <c r="E11" s="308"/>
      <c r="F11" s="309">
        <f>128500+24284</f>
        <v>152784</v>
      </c>
      <c r="G11" s="309"/>
      <c r="H11" s="309"/>
      <c r="I11" s="310"/>
    </row>
    <row r="12" spans="1:9" ht="39.75" customHeight="1">
      <c r="A12" s="81" t="s">
        <v>70</v>
      </c>
      <c r="B12" s="307" t="s">
        <v>71</v>
      </c>
      <c r="C12" s="307"/>
      <c r="D12" s="307"/>
      <c r="E12" s="307"/>
      <c r="F12" s="299">
        <f>10000+1893</f>
        <v>11893</v>
      </c>
      <c r="G12" s="299"/>
      <c r="H12" s="299"/>
      <c r="I12" s="300"/>
    </row>
    <row r="13" spans="1:9" ht="39.75" customHeight="1">
      <c r="A13" s="81" t="s">
        <v>72</v>
      </c>
      <c r="B13" s="307" t="s">
        <v>73</v>
      </c>
      <c r="C13" s="307"/>
      <c r="D13" s="307"/>
      <c r="E13" s="307"/>
      <c r="F13" s="299">
        <v>10000</v>
      </c>
      <c r="G13" s="299"/>
      <c r="H13" s="299"/>
      <c r="I13" s="300"/>
    </row>
    <row r="14" spans="1:13" ht="39.75" customHeight="1">
      <c r="A14" s="81" t="s">
        <v>74</v>
      </c>
      <c r="B14" s="307" t="s">
        <v>75</v>
      </c>
      <c r="C14" s="307"/>
      <c r="D14" s="307"/>
      <c r="E14" s="307"/>
      <c r="F14" s="299">
        <f>5000+100</f>
        <v>5100</v>
      </c>
      <c r="G14" s="299"/>
      <c r="H14" s="299"/>
      <c r="I14" s="300"/>
      <c r="M14" s="82"/>
    </row>
    <row r="15" spans="1:9" ht="39.75" customHeight="1">
      <c r="A15" s="81" t="s">
        <v>76</v>
      </c>
      <c r="B15" s="301" t="s">
        <v>77</v>
      </c>
      <c r="C15" s="302"/>
      <c r="D15" s="302"/>
      <c r="E15" s="303"/>
      <c r="F15" s="304">
        <v>5500</v>
      </c>
      <c r="G15" s="305"/>
      <c r="H15" s="305"/>
      <c r="I15" s="306"/>
    </row>
    <row r="16" spans="1:9" ht="39.75" customHeight="1">
      <c r="A16" s="81" t="s">
        <v>78</v>
      </c>
      <c r="B16" s="298" t="s">
        <v>79</v>
      </c>
      <c r="C16" s="298"/>
      <c r="D16" s="298"/>
      <c r="E16" s="298"/>
      <c r="F16" s="299">
        <v>10400</v>
      </c>
      <c r="G16" s="299"/>
      <c r="H16" s="299"/>
      <c r="I16" s="300"/>
    </row>
    <row r="17" spans="1:9" ht="39.75" customHeight="1">
      <c r="A17" s="81" t="s">
        <v>80</v>
      </c>
      <c r="B17" s="298" t="s">
        <v>81</v>
      </c>
      <c r="C17" s="298"/>
      <c r="D17" s="298"/>
      <c r="E17" s="298"/>
      <c r="F17" s="299">
        <v>800</v>
      </c>
      <c r="G17" s="299"/>
      <c r="H17" s="299"/>
      <c r="I17" s="300"/>
    </row>
    <row r="18" spans="1:9" ht="39.75" customHeight="1">
      <c r="A18" s="83" t="s">
        <v>82</v>
      </c>
      <c r="B18" s="298" t="s">
        <v>83</v>
      </c>
      <c r="C18" s="298"/>
      <c r="D18" s="298"/>
      <c r="E18" s="298"/>
      <c r="F18" s="299">
        <v>3800</v>
      </c>
      <c r="G18" s="299"/>
      <c r="H18" s="299"/>
      <c r="I18" s="300"/>
    </row>
    <row r="19" spans="1:9" ht="39.75" customHeight="1" thickBot="1">
      <c r="A19" s="84" t="s">
        <v>84</v>
      </c>
      <c r="B19" s="292" t="s">
        <v>85</v>
      </c>
      <c r="C19" s="292"/>
      <c r="D19" s="292"/>
      <c r="E19" s="292"/>
      <c r="F19" s="293">
        <v>1800</v>
      </c>
      <c r="G19" s="293"/>
      <c r="H19" s="293"/>
      <c r="I19" s="294"/>
    </row>
    <row r="20" spans="1:9" ht="39.75" customHeight="1" thickBot="1" thickTop="1">
      <c r="A20" s="295" t="s">
        <v>32</v>
      </c>
      <c r="B20" s="296"/>
      <c r="C20" s="296"/>
      <c r="D20" s="296"/>
      <c r="E20" s="296"/>
      <c r="F20" s="296">
        <f>SUM(F11:I19)</f>
        <v>202077</v>
      </c>
      <c r="G20" s="296"/>
      <c r="H20" s="296"/>
      <c r="I20" s="297"/>
    </row>
    <row r="21" ht="13.5" thickTop="1"/>
    <row r="22" ht="13.5" thickBot="1"/>
    <row r="23" spans="1:9" ht="57" customHeight="1" thickBot="1" thickTop="1">
      <c r="A23" s="269" t="s">
        <v>86</v>
      </c>
      <c r="B23" s="259"/>
      <c r="C23" s="259"/>
      <c r="D23" s="259"/>
      <c r="E23" s="259"/>
      <c r="F23" s="260">
        <v>500000</v>
      </c>
      <c r="G23" s="260"/>
      <c r="H23" s="260"/>
      <c r="I23" s="261"/>
    </row>
    <row r="24" ht="13.5" thickTop="1"/>
  </sheetData>
  <mergeCells count="30">
    <mergeCell ref="A1:E1"/>
    <mergeCell ref="A2:E2"/>
    <mergeCell ref="E4:H4"/>
    <mergeCell ref="E5:H5"/>
    <mergeCell ref="E6:H6"/>
    <mergeCell ref="A8:I8"/>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A23:E23"/>
    <mergeCell ref="F23:I23"/>
    <mergeCell ref="B19:E19"/>
    <mergeCell ref="F19:I19"/>
    <mergeCell ref="A20:E20"/>
    <mergeCell ref="F20:I2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9"/>
  <sheetViews>
    <sheetView workbookViewId="0" topLeftCell="A1">
      <selection activeCell="F3" sqref="F3"/>
    </sheetView>
  </sheetViews>
  <sheetFormatPr defaultColWidth="9.140625" defaultRowHeight="12.75"/>
  <cols>
    <col min="1" max="1" width="6.00390625" style="0" customWidth="1"/>
    <col min="3" max="3" width="4.421875" style="0" customWidth="1"/>
    <col min="4" max="4" width="42.8515625" style="0" customWidth="1"/>
    <col min="5" max="6" width="12.28125" style="0" customWidth="1"/>
  </cols>
  <sheetData>
    <row r="1" spans="1:2" ht="12.75">
      <c r="A1" s="208" t="s">
        <v>211</v>
      </c>
      <c r="B1" s="209"/>
    </row>
    <row r="2" spans="1:2" ht="12.75">
      <c r="A2" s="208" t="s">
        <v>228</v>
      </c>
      <c r="B2" s="209"/>
    </row>
    <row r="3" spans="3:6" ht="32.25" customHeight="1">
      <c r="C3" s="321" t="s">
        <v>189</v>
      </c>
      <c r="D3" s="321"/>
      <c r="E3" s="321"/>
      <c r="F3" s="210"/>
    </row>
    <row r="4" ht="12.75">
      <c r="E4" s="144"/>
    </row>
    <row r="5" ht="12.75">
      <c r="D5" s="211"/>
    </row>
    <row r="6" spans="1:5" ht="12.75">
      <c r="A6" s="322" t="s">
        <v>190</v>
      </c>
      <c r="B6" s="322"/>
      <c r="C6" s="322"/>
      <c r="D6" s="322"/>
      <c r="E6" s="322"/>
    </row>
    <row r="7" spans="1:5" ht="12.75">
      <c r="A7" s="322" t="s">
        <v>191</v>
      </c>
      <c r="B7" s="322"/>
      <c r="C7" s="322"/>
      <c r="D7" s="322"/>
      <c r="E7" s="322"/>
    </row>
    <row r="8" ht="12.75">
      <c r="D8" s="211"/>
    </row>
    <row r="9" spans="4:6" ht="13.5" thickBot="1">
      <c r="D9" s="211"/>
      <c r="F9" s="211" t="s">
        <v>192</v>
      </c>
    </row>
    <row r="10" spans="1:6" ht="24.75" customHeight="1" thickBot="1" thickTop="1">
      <c r="A10" s="212" t="s">
        <v>193</v>
      </c>
      <c r="B10" s="213" t="s">
        <v>194</v>
      </c>
      <c r="C10" s="213" t="s">
        <v>89</v>
      </c>
      <c r="D10" s="213" t="s">
        <v>195</v>
      </c>
      <c r="E10" s="213" t="s">
        <v>196</v>
      </c>
      <c r="F10" s="214" t="s">
        <v>197</v>
      </c>
    </row>
    <row r="11" spans="1:6" ht="24.75" customHeight="1" thickTop="1">
      <c r="A11" s="215"/>
      <c r="B11" s="216"/>
      <c r="C11" s="216"/>
      <c r="D11" s="217" t="s">
        <v>198</v>
      </c>
      <c r="E11" s="218">
        <v>145916.96</v>
      </c>
      <c r="F11" s="219"/>
    </row>
    <row r="12" spans="1:6" ht="24.75" customHeight="1">
      <c r="A12" s="220"/>
      <c r="B12" s="221"/>
      <c r="C12" s="221"/>
      <c r="D12" s="222" t="s">
        <v>196</v>
      </c>
      <c r="E12" s="223">
        <f>SUM(E13)</f>
        <v>100000</v>
      </c>
      <c r="F12" s="159"/>
    </row>
    <row r="13" spans="1:6" ht="24.75" customHeight="1">
      <c r="A13" s="224">
        <v>900</v>
      </c>
      <c r="B13" s="225"/>
      <c r="C13" s="225"/>
      <c r="D13" s="222" t="s">
        <v>199</v>
      </c>
      <c r="E13" s="158">
        <f>SUM(E14)</f>
        <v>100000</v>
      </c>
      <c r="F13" s="159"/>
    </row>
    <row r="14" spans="1:6" ht="24.75" customHeight="1">
      <c r="A14" s="226" t="s">
        <v>141</v>
      </c>
      <c r="B14" s="227" t="s">
        <v>200</v>
      </c>
      <c r="C14" s="227"/>
      <c r="D14" s="228" t="s">
        <v>201</v>
      </c>
      <c r="E14" s="158">
        <f>SUM(E15)</f>
        <v>100000</v>
      </c>
      <c r="F14" s="159"/>
    </row>
    <row r="15" spans="1:6" ht="24.75" customHeight="1">
      <c r="A15" s="226" t="s">
        <v>141</v>
      </c>
      <c r="B15" s="227" t="s">
        <v>200</v>
      </c>
      <c r="C15" s="227" t="s">
        <v>202</v>
      </c>
      <c r="D15" s="229" t="s">
        <v>14</v>
      </c>
      <c r="E15" s="230">
        <v>100000</v>
      </c>
      <c r="F15" s="159"/>
    </row>
    <row r="16" spans="1:6" ht="24.75" customHeight="1">
      <c r="A16" s="226"/>
      <c r="B16" s="227"/>
      <c r="C16" s="227"/>
      <c r="D16" s="222" t="s">
        <v>32</v>
      </c>
      <c r="E16" s="223">
        <f>E12+E11</f>
        <v>245916.96</v>
      </c>
      <c r="F16" s="159"/>
    </row>
    <row r="17" spans="1:6" ht="24.75" customHeight="1">
      <c r="A17" s="226"/>
      <c r="B17" s="227"/>
      <c r="C17" s="227"/>
      <c r="D17" s="222" t="s">
        <v>203</v>
      </c>
      <c r="E17" s="158"/>
      <c r="F17" s="231">
        <f>F18</f>
        <v>245917</v>
      </c>
    </row>
    <row r="18" spans="1:6" ht="24.75" customHeight="1">
      <c r="A18" s="224">
        <v>900</v>
      </c>
      <c r="B18" s="225"/>
      <c r="C18" s="225"/>
      <c r="D18" s="222" t="s">
        <v>199</v>
      </c>
      <c r="E18" s="158"/>
      <c r="F18" s="159">
        <f>F19</f>
        <v>245917</v>
      </c>
    </row>
    <row r="19" spans="1:6" ht="24.75" customHeight="1">
      <c r="A19" s="226" t="s">
        <v>141</v>
      </c>
      <c r="B19" s="227" t="s">
        <v>200</v>
      </c>
      <c r="C19" s="227"/>
      <c r="D19" s="228" t="s">
        <v>201</v>
      </c>
      <c r="E19" s="158"/>
      <c r="F19" s="159">
        <f>F20</f>
        <v>245917</v>
      </c>
    </row>
    <row r="20" spans="1:6" ht="24.75" customHeight="1">
      <c r="A20" s="226" t="s">
        <v>141</v>
      </c>
      <c r="B20" s="227" t="s">
        <v>200</v>
      </c>
      <c r="C20" s="227" t="s">
        <v>204</v>
      </c>
      <c r="D20" s="221" t="s">
        <v>205</v>
      </c>
      <c r="E20" s="158"/>
      <c r="F20" s="159">
        <v>245917</v>
      </c>
    </row>
    <row r="21" spans="1:6" ht="24.75" customHeight="1" thickBot="1">
      <c r="A21" s="232"/>
      <c r="B21" s="233"/>
      <c r="C21" s="233"/>
      <c r="D21" s="234" t="s">
        <v>32</v>
      </c>
      <c r="E21" s="235"/>
      <c r="F21" s="236">
        <f>F17</f>
        <v>245917</v>
      </c>
    </row>
    <row r="22" spans="1:6" ht="24.75" customHeight="1" thickBot="1" thickTop="1">
      <c r="A22" s="323" t="s">
        <v>206</v>
      </c>
      <c r="B22" s="324"/>
      <c r="C22" s="324"/>
      <c r="D22" s="324"/>
      <c r="E22" s="237">
        <f>E16</f>
        <v>245916.96</v>
      </c>
      <c r="F22" s="238">
        <f>F21</f>
        <v>245917</v>
      </c>
    </row>
    <row r="23" spans="1:6" ht="13.5" thickTop="1">
      <c r="A23" s="239"/>
      <c r="B23" s="239"/>
      <c r="C23" s="239"/>
      <c r="E23" s="75"/>
      <c r="F23" s="75"/>
    </row>
    <row r="24" spans="1:6" ht="12.75">
      <c r="A24" s="240"/>
      <c r="B24" s="240"/>
      <c r="C24" s="240"/>
      <c r="E24" s="75"/>
      <c r="F24" s="75"/>
    </row>
    <row r="25" spans="1:6" ht="12.75">
      <c r="A25" s="241" t="s">
        <v>207</v>
      </c>
      <c r="C25" s="325" t="s">
        <v>208</v>
      </c>
      <c r="D25" s="325"/>
      <c r="E25" s="325"/>
      <c r="F25" s="325"/>
    </row>
    <row r="26" spans="1:6" ht="12.75">
      <c r="A26" s="241" t="s">
        <v>209</v>
      </c>
      <c r="C26" s="326" t="s">
        <v>210</v>
      </c>
      <c r="D26" s="326"/>
      <c r="E26" s="326"/>
      <c r="F26" s="326"/>
    </row>
    <row r="27" spans="3:6" ht="32.25" customHeight="1">
      <c r="C27" s="242" t="s">
        <v>154</v>
      </c>
      <c r="D27" s="327" t="s">
        <v>213</v>
      </c>
      <c r="E27" s="327"/>
      <c r="F27" s="327"/>
    </row>
    <row r="28" spans="3:6" ht="22.5" customHeight="1">
      <c r="C28" s="242" t="s">
        <v>154</v>
      </c>
      <c r="D28" s="328" t="s">
        <v>227</v>
      </c>
      <c r="E28" s="328"/>
      <c r="F28" s="328"/>
    </row>
    <row r="29" spans="3:6" ht="24" customHeight="1">
      <c r="C29" t="s">
        <v>154</v>
      </c>
      <c r="D29" s="318" t="s">
        <v>212</v>
      </c>
      <c r="E29" s="319"/>
      <c r="F29" s="320"/>
    </row>
  </sheetData>
  <mergeCells count="9">
    <mergeCell ref="D29:F29"/>
    <mergeCell ref="C3:E3"/>
    <mergeCell ref="A6:E6"/>
    <mergeCell ref="A7:E7"/>
    <mergeCell ref="A22:D22"/>
    <mergeCell ref="C25:F25"/>
    <mergeCell ref="C26:F26"/>
    <mergeCell ref="D27:F27"/>
    <mergeCell ref="D28:F2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26"/>
  <sheetViews>
    <sheetView workbookViewId="0" topLeftCell="A1">
      <selection activeCell="D1" sqref="D1"/>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1:8" ht="12.75">
      <c r="A1" s="283" t="s">
        <v>233</v>
      </c>
      <c r="B1" s="283"/>
      <c r="C1" s="283"/>
      <c r="D1" s="144"/>
      <c r="E1" s="145" t="s">
        <v>155</v>
      </c>
      <c r="F1" s="145"/>
      <c r="G1" s="146"/>
      <c r="H1" s="145"/>
    </row>
    <row r="2" spans="2:8" ht="12.75">
      <c r="B2" s="144"/>
      <c r="C2" s="144"/>
      <c r="D2" s="144"/>
      <c r="E2" s="145" t="s">
        <v>156</v>
      </c>
      <c r="F2" s="145"/>
      <c r="G2" s="146"/>
      <c r="H2" s="145"/>
    </row>
    <row r="3" spans="2:8" ht="12.75">
      <c r="B3" s="144"/>
      <c r="C3" s="144"/>
      <c r="D3" s="144"/>
      <c r="E3" s="145" t="s">
        <v>157</v>
      </c>
      <c r="F3" s="145"/>
      <c r="G3" s="146"/>
      <c r="H3" s="145"/>
    </row>
    <row r="5" spans="1:8" ht="15.75">
      <c r="A5" s="348" t="s">
        <v>158</v>
      </c>
      <c r="B5" s="348"/>
      <c r="C5" s="348"/>
      <c r="D5" s="348"/>
      <c r="E5" s="348"/>
      <c r="F5" s="348"/>
      <c r="G5" s="348"/>
      <c r="H5" s="348"/>
    </row>
    <row r="6" ht="13.5" thickBot="1"/>
    <row r="7" spans="1:8" ht="24.75" customHeight="1" thickTop="1">
      <c r="A7" s="340" t="s">
        <v>159</v>
      </c>
      <c r="B7" s="335" t="s">
        <v>160</v>
      </c>
      <c r="C7" s="335" t="s">
        <v>161</v>
      </c>
      <c r="D7" s="335" t="s">
        <v>162</v>
      </c>
      <c r="E7" s="335"/>
      <c r="F7" s="335"/>
      <c r="G7" s="335"/>
      <c r="H7" s="336"/>
    </row>
    <row r="8" spans="1:8" ht="25.5" customHeight="1" thickBot="1">
      <c r="A8" s="341"/>
      <c r="B8" s="342"/>
      <c r="C8" s="342"/>
      <c r="D8" s="147" t="s">
        <v>163</v>
      </c>
      <c r="E8" s="147" t="s">
        <v>164</v>
      </c>
      <c r="F8" s="147" t="s">
        <v>165</v>
      </c>
      <c r="G8" s="147" t="s">
        <v>166</v>
      </c>
      <c r="H8" s="148" t="s">
        <v>20</v>
      </c>
    </row>
    <row r="9" spans="1:8" ht="19.5" customHeight="1" thickTop="1">
      <c r="A9" s="344" t="s">
        <v>167</v>
      </c>
      <c r="B9" s="345"/>
      <c r="C9" s="345"/>
      <c r="D9" s="345"/>
      <c r="E9" s="345"/>
      <c r="F9" s="345"/>
      <c r="G9" s="345"/>
      <c r="H9" s="346"/>
    </row>
    <row r="10" spans="1:8" ht="17.25" customHeight="1" thickBot="1">
      <c r="A10" s="149">
        <v>2009</v>
      </c>
      <c r="B10" s="150" t="s">
        <v>101</v>
      </c>
      <c r="C10" s="151">
        <v>1700000</v>
      </c>
      <c r="D10" s="151">
        <f>35000+2177</f>
        <v>37177</v>
      </c>
      <c r="E10" s="151">
        <v>90000</v>
      </c>
      <c r="F10" s="151">
        <v>0</v>
      </c>
      <c r="G10" s="151">
        <v>100000</v>
      </c>
      <c r="H10" s="152">
        <f>SUM(D10:G10)</f>
        <v>227177</v>
      </c>
    </row>
    <row r="11" spans="1:8" ht="18" customHeight="1" thickBot="1" thickTop="1">
      <c r="A11" s="153" t="s">
        <v>32</v>
      </c>
      <c r="B11" s="154" t="s">
        <v>168</v>
      </c>
      <c r="C11" s="155" t="s">
        <v>168</v>
      </c>
      <c r="D11" s="155">
        <f>SUM(D10:D10)</f>
        <v>37177</v>
      </c>
      <c r="E11" s="155">
        <f>SUM(E10:E10)</f>
        <v>90000</v>
      </c>
      <c r="F11" s="155">
        <f>SUM(F10:F10)</f>
        <v>0</v>
      </c>
      <c r="G11" s="155">
        <f>SUM(G10:G10)</f>
        <v>100000</v>
      </c>
      <c r="H11" s="156">
        <f>SUM(H10:H10)</f>
        <v>227177</v>
      </c>
    </row>
    <row r="12" spans="1:8" ht="15.75" customHeight="1" thickBot="1" thickTop="1">
      <c r="A12" s="157">
        <v>2011</v>
      </c>
      <c r="B12" s="150" t="s">
        <v>169</v>
      </c>
      <c r="C12" s="158">
        <v>55000</v>
      </c>
      <c r="D12" s="158">
        <v>15000</v>
      </c>
      <c r="E12" s="158">
        <v>40000</v>
      </c>
      <c r="F12" s="158">
        <v>0</v>
      </c>
      <c r="G12" s="158">
        <v>0</v>
      </c>
      <c r="H12" s="159">
        <f>SUM(D12:G12)</f>
        <v>55000</v>
      </c>
    </row>
    <row r="13" spans="1:8" ht="15.75" customHeight="1" thickBot="1" thickTop="1">
      <c r="A13" s="153" t="s">
        <v>32</v>
      </c>
      <c r="B13" s="93" t="s">
        <v>168</v>
      </c>
      <c r="C13" s="160" t="s">
        <v>168</v>
      </c>
      <c r="D13" s="160">
        <f>SUM(D12:D12)</f>
        <v>15000</v>
      </c>
      <c r="E13" s="160">
        <f>SUM(E12:E12)</f>
        <v>40000</v>
      </c>
      <c r="F13" s="160">
        <f>SUM(F12:F12)</f>
        <v>0</v>
      </c>
      <c r="G13" s="160">
        <f>SUM(G12:G12)</f>
        <v>0</v>
      </c>
      <c r="H13" s="161">
        <f>SUM(H12:H12)</f>
        <v>55000</v>
      </c>
    </row>
    <row r="14" spans="1:8" ht="22.5" customHeight="1" thickBot="1" thickTop="1">
      <c r="A14" s="329" t="s">
        <v>170</v>
      </c>
      <c r="B14" s="330"/>
      <c r="C14" s="330"/>
      <c r="D14" s="330"/>
      <c r="E14" s="330"/>
      <c r="F14" s="330"/>
      <c r="G14" s="330"/>
      <c r="H14" s="331"/>
    </row>
    <row r="15" spans="1:8" ht="30.75" customHeight="1" thickTop="1">
      <c r="A15" s="343">
        <v>2009</v>
      </c>
      <c r="B15" s="162" t="s">
        <v>171</v>
      </c>
      <c r="C15" s="163">
        <v>4735636</v>
      </c>
      <c r="D15" s="163">
        <v>0</v>
      </c>
      <c r="E15" s="163">
        <v>0</v>
      </c>
      <c r="F15" s="163">
        <v>2367817</v>
      </c>
      <c r="G15" s="163">
        <v>0</v>
      </c>
      <c r="H15" s="164">
        <f>SUM(D15:G15)</f>
        <v>2367817</v>
      </c>
    </row>
    <row r="16" spans="1:8" ht="21.75" customHeight="1">
      <c r="A16" s="333"/>
      <c r="B16" s="166" t="s">
        <v>112</v>
      </c>
      <c r="C16" s="167">
        <v>630000</v>
      </c>
      <c r="D16" s="167">
        <v>420000</v>
      </c>
      <c r="E16" s="167">
        <v>80000</v>
      </c>
      <c r="F16" s="167">
        <v>0</v>
      </c>
      <c r="G16" s="167">
        <v>0</v>
      </c>
      <c r="H16" s="168">
        <f>SUM(D16:G16)</f>
        <v>500000</v>
      </c>
    </row>
    <row r="17" spans="1:8" ht="29.25" customHeight="1">
      <c r="A17" s="333"/>
      <c r="B17" s="166" t="s">
        <v>113</v>
      </c>
      <c r="C17" s="169">
        <v>930000</v>
      </c>
      <c r="D17" s="169">
        <v>721885</v>
      </c>
      <c r="E17" s="169"/>
      <c r="F17" s="169"/>
      <c r="G17" s="169"/>
      <c r="H17" s="168">
        <f>SUM(D17:G17)</f>
        <v>721885</v>
      </c>
    </row>
    <row r="18" spans="1:8" ht="16.5" customHeight="1">
      <c r="A18" s="333"/>
      <c r="B18" s="170" t="s">
        <v>114</v>
      </c>
      <c r="C18" s="167">
        <v>280000</v>
      </c>
      <c r="D18" s="167">
        <v>220000</v>
      </c>
      <c r="E18" s="167">
        <v>60000</v>
      </c>
      <c r="F18" s="167"/>
      <c r="G18" s="167"/>
      <c r="H18" s="168">
        <f>SUM(D18:G18)</f>
        <v>280000</v>
      </c>
    </row>
    <row r="19" spans="1:8" ht="17.25" customHeight="1" thickBot="1">
      <c r="A19" s="347"/>
      <c r="B19" s="171" t="s">
        <v>115</v>
      </c>
      <c r="C19" s="172">
        <v>500204</v>
      </c>
      <c r="D19" s="172">
        <v>250204</v>
      </c>
      <c r="E19" s="172">
        <v>250000</v>
      </c>
      <c r="F19" s="172">
        <v>0</v>
      </c>
      <c r="G19" s="172">
        <v>0</v>
      </c>
      <c r="H19" s="173">
        <f>SUM(D19:G19)</f>
        <v>500204</v>
      </c>
    </row>
    <row r="20" spans="1:8" ht="20.25" customHeight="1" thickBot="1" thickTop="1">
      <c r="A20" s="153" t="s">
        <v>32</v>
      </c>
      <c r="B20" s="174" t="s">
        <v>168</v>
      </c>
      <c r="C20" s="160" t="s">
        <v>168</v>
      </c>
      <c r="D20" s="160">
        <f>SUM(D14:D19)</f>
        <v>1612089</v>
      </c>
      <c r="E20" s="160">
        <f>SUM(E14:E19)</f>
        <v>390000</v>
      </c>
      <c r="F20" s="160">
        <f>SUM(F14:F19)</f>
        <v>2367817</v>
      </c>
      <c r="G20" s="160">
        <f>SUM(G14:G19)</f>
        <v>0</v>
      </c>
      <c r="H20" s="161">
        <f>SUM(H14:H19)</f>
        <v>4369906</v>
      </c>
    </row>
    <row r="21" spans="1:8" ht="18.75" customHeight="1" thickTop="1">
      <c r="A21" s="332">
        <v>2010</v>
      </c>
      <c r="B21" s="176" t="s">
        <v>172</v>
      </c>
      <c r="C21" s="177">
        <v>500000</v>
      </c>
      <c r="D21" s="177">
        <v>220000</v>
      </c>
      <c r="E21" s="177">
        <v>0</v>
      </c>
      <c r="F21" s="177">
        <v>280000</v>
      </c>
      <c r="G21" s="177"/>
      <c r="H21" s="178">
        <f>SUM(D21:G21)</f>
        <v>500000</v>
      </c>
    </row>
    <row r="22" spans="1:8" ht="27.75" customHeight="1">
      <c r="A22" s="333"/>
      <c r="B22" s="162" t="s">
        <v>173</v>
      </c>
      <c r="C22" s="179">
        <v>25000</v>
      </c>
      <c r="D22" s="179">
        <v>25000</v>
      </c>
      <c r="E22" s="179"/>
      <c r="F22" s="179"/>
      <c r="G22" s="179"/>
      <c r="H22" s="180">
        <f>SUM(D22:G22)</f>
        <v>25000</v>
      </c>
    </row>
    <row r="23" spans="1:8" ht="30.75" customHeight="1" thickBot="1">
      <c r="A23" s="334"/>
      <c r="B23" s="182" t="s">
        <v>174</v>
      </c>
      <c r="C23" s="183">
        <v>60000</v>
      </c>
      <c r="D23" s="183">
        <v>60000</v>
      </c>
      <c r="E23" s="183"/>
      <c r="F23" s="183"/>
      <c r="G23" s="183"/>
      <c r="H23" s="184">
        <f>SUM(D23:G23)</f>
        <v>60000</v>
      </c>
    </row>
    <row r="24" spans="1:8" ht="17.25" customHeight="1" thickBot="1" thickTop="1">
      <c r="A24" s="153" t="s">
        <v>32</v>
      </c>
      <c r="B24" s="174" t="s">
        <v>168</v>
      </c>
      <c r="C24" s="160" t="s">
        <v>168</v>
      </c>
      <c r="D24" s="160">
        <f>SUM(D21:D23)</f>
        <v>305000</v>
      </c>
      <c r="E24" s="160">
        <f>SUM(E21:E23)</f>
        <v>0</v>
      </c>
      <c r="F24" s="160">
        <f>SUM(F21:F23)</f>
        <v>280000</v>
      </c>
      <c r="G24" s="160">
        <f>SUM(G21:G23)</f>
        <v>0</v>
      </c>
      <c r="H24" s="161">
        <f>SUM(H21:H23)</f>
        <v>585000</v>
      </c>
    </row>
    <row r="25" spans="1:8" ht="27" customHeight="1" thickTop="1">
      <c r="A25" s="333">
        <v>2011</v>
      </c>
      <c r="B25" s="162" t="s">
        <v>175</v>
      </c>
      <c r="C25" s="179">
        <v>250000</v>
      </c>
      <c r="D25" s="179">
        <v>250000</v>
      </c>
      <c r="E25" s="179"/>
      <c r="F25" s="179"/>
      <c r="G25" s="179"/>
      <c r="H25" s="168">
        <f>SUM(D25:G25)</f>
        <v>250000</v>
      </c>
    </row>
    <row r="26" spans="1:8" ht="27" customHeight="1">
      <c r="A26" s="333"/>
      <c r="B26" s="162" t="s">
        <v>176</v>
      </c>
      <c r="C26" s="179">
        <v>30000</v>
      </c>
      <c r="D26" s="179">
        <v>30000</v>
      </c>
      <c r="E26" s="179"/>
      <c r="F26" s="179"/>
      <c r="G26" s="179"/>
      <c r="H26" s="168">
        <f>SUM(D26:G26)</f>
        <v>30000</v>
      </c>
    </row>
    <row r="27" spans="1:8" ht="30" customHeight="1" thickBot="1">
      <c r="A27" s="333"/>
      <c r="B27" s="162" t="s">
        <v>177</v>
      </c>
      <c r="C27" s="179">
        <v>500000</v>
      </c>
      <c r="D27" s="179">
        <v>350000</v>
      </c>
      <c r="E27" s="179">
        <v>150000</v>
      </c>
      <c r="F27" s="179"/>
      <c r="G27" s="179"/>
      <c r="H27" s="168">
        <f>SUM(D27:G27)</f>
        <v>500000</v>
      </c>
    </row>
    <row r="28" spans="1:8" ht="21.75" customHeight="1" thickBot="1" thickTop="1">
      <c r="A28" s="153" t="s">
        <v>32</v>
      </c>
      <c r="B28" s="174" t="s">
        <v>168</v>
      </c>
      <c r="C28" s="160" t="s">
        <v>168</v>
      </c>
      <c r="D28" s="160">
        <f>SUM(D25:D27)</f>
        <v>630000</v>
      </c>
      <c r="E28" s="160">
        <f>SUM(E25:E27)</f>
        <v>150000</v>
      </c>
      <c r="F28" s="160">
        <f>SUM(F25:F27)</f>
        <v>0</v>
      </c>
      <c r="G28" s="160">
        <f>SUM(G25:G27)</f>
        <v>0</v>
      </c>
      <c r="H28" s="161">
        <f>SUM(H25:H27)</f>
        <v>780000</v>
      </c>
    </row>
    <row r="29" spans="1:8" ht="24.75" customHeight="1" thickTop="1">
      <c r="A29" s="340" t="s">
        <v>159</v>
      </c>
      <c r="B29" s="335" t="s">
        <v>160</v>
      </c>
      <c r="C29" s="335" t="s">
        <v>161</v>
      </c>
      <c r="D29" s="335" t="s">
        <v>162</v>
      </c>
      <c r="E29" s="335"/>
      <c r="F29" s="335"/>
      <c r="G29" s="335"/>
      <c r="H29" s="336"/>
    </row>
    <row r="30" spans="1:8" ht="28.5" customHeight="1" thickBot="1">
      <c r="A30" s="341"/>
      <c r="B30" s="342"/>
      <c r="C30" s="342"/>
      <c r="D30" s="147" t="s">
        <v>163</v>
      </c>
      <c r="E30" s="147" t="s">
        <v>164</v>
      </c>
      <c r="F30" s="147" t="s">
        <v>165</v>
      </c>
      <c r="G30" s="147" t="s">
        <v>166</v>
      </c>
      <c r="H30" s="148" t="s">
        <v>20</v>
      </c>
    </row>
    <row r="31" spans="1:8" ht="24.75" customHeight="1" thickBot="1" thickTop="1">
      <c r="A31" s="329" t="s">
        <v>178</v>
      </c>
      <c r="B31" s="330"/>
      <c r="C31" s="330"/>
      <c r="D31" s="330"/>
      <c r="E31" s="330"/>
      <c r="F31" s="330"/>
      <c r="G31" s="330"/>
      <c r="H31" s="331"/>
    </row>
    <row r="32" spans="1:8" ht="19.5" customHeight="1" thickTop="1">
      <c r="A32" s="343">
        <v>2009</v>
      </c>
      <c r="B32" s="150" t="s">
        <v>140</v>
      </c>
      <c r="C32" s="163">
        <v>3252848</v>
      </c>
      <c r="D32" s="163">
        <v>1342848</v>
      </c>
      <c r="E32" s="163">
        <v>0</v>
      </c>
      <c r="F32" s="163">
        <v>0</v>
      </c>
      <c r="G32" s="163">
        <v>0</v>
      </c>
      <c r="H32" s="164">
        <f>SUM(D32:G32)</f>
        <v>1342848</v>
      </c>
    </row>
    <row r="33" spans="1:8" ht="19.5" customHeight="1">
      <c r="A33" s="333"/>
      <c r="B33" s="185" t="s">
        <v>122</v>
      </c>
      <c r="C33" s="169">
        <v>45000</v>
      </c>
      <c r="D33" s="169">
        <v>20000</v>
      </c>
      <c r="E33" s="169"/>
      <c r="F33" s="169"/>
      <c r="G33" s="169"/>
      <c r="H33" s="186">
        <f>SUM(D33:G33)</f>
        <v>20000</v>
      </c>
    </row>
    <row r="34" spans="1:8" ht="46.5" customHeight="1" thickBot="1">
      <c r="A34" s="333"/>
      <c r="B34" s="187" t="s">
        <v>123</v>
      </c>
      <c r="C34" s="188">
        <v>1200000</v>
      </c>
      <c r="D34" s="188">
        <v>200000</v>
      </c>
      <c r="E34" s="188"/>
      <c r="F34" s="188"/>
      <c r="G34" s="188"/>
      <c r="H34" s="186">
        <f>SUM(D34:G34)</f>
        <v>200000</v>
      </c>
    </row>
    <row r="35" spans="1:8" ht="22.5" customHeight="1" thickBot="1" thickTop="1">
      <c r="A35" s="153" t="s">
        <v>32</v>
      </c>
      <c r="B35" s="174" t="s">
        <v>168</v>
      </c>
      <c r="C35" s="160" t="s">
        <v>168</v>
      </c>
      <c r="D35" s="160">
        <f>SUM(D31:D34)</f>
        <v>1562848</v>
      </c>
      <c r="E35" s="160">
        <f>SUM(E31:E34)</f>
        <v>0</v>
      </c>
      <c r="F35" s="160">
        <f>SUM(F31:F34)</f>
        <v>0</v>
      </c>
      <c r="G35" s="160">
        <f>SUM(G31:G34)</f>
        <v>0</v>
      </c>
      <c r="H35" s="161">
        <f>SUM(H32:H34)</f>
        <v>1562848</v>
      </c>
    </row>
    <row r="36" spans="1:8" ht="43.5" customHeight="1" thickBot="1" thickTop="1">
      <c r="A36" s="181">
        <v>2010</v>
      </c>
      <c r="B36" s="182" t="s">
        <v>123</v>
      </c>
      <c r="C36" s="189">
        <v>1200000</v>
      </c>
      <c r="D36" s="189">
        <v>200000</v>
      </c>
      <c r="E36" s="189"/>
      <c r="F36" s="189"/>
      <c r="G36" s="189"/>
      <c r="H36" s="190">
        <f>SUM(D36:G36)</f>
        <v>200000</v>
      </c>
    </row>
    <row r="37" spans="1:8" ht="24.75" customHeight="1" thickBot="1" thickTop="1">
      <c r="A37" s="153" t="s">
        <v>32</v>
      </c>
      <c r="B37" s="174" t="s">
        <v>168</v>
      </c>
      <c r="C37" s="160" t="s">
        <v>168</v>
      </c>
      <c r="D37" s="160">
        <f>SUM(D36:D36)</f>
        <v>200000</v>
      </c>
      <c r="E37" s="160">
        <f>SUM(E36:E36)</f>
        <v>0</v>
      </c>
      <c r="F37" s="160">
        <f>SUM(F36:F36)</f>
        <v>0</v>
      </c>
      <c r="G37" s="160">
        <f>SUM(G36:G36)</f>
        <v>0</v>
      </c>
      <c r="H37" s="161">
        <f>SUM(H36:H36)</f>
        <v>200000</v>
      </c>
    </row>
    <row r="38" spans="1:8" ht="42" customHeight="1" thickBot="1" thickTop="1">
      <c r="A38" s="175">
        <v>2011</v>
      </c>
      <c r="B38" s="191" t="s">
        <v>123</v>
      </c>
      <c r="C38" s="177">
        <v>1200000</v>
      </c>
      <c r="D38" s="177">
        <v>200000</v>
      </c>
      <c r="E38" s="177"/>
      <c r="F38" s="177"/>
      <c r="G38" s="177"/>
      <c r="H38" s="178">
        <f>SUM(D38:G38)</f>
        <v>200000</v>
      </c>
    </row>
    <row r="39" spans="1:8" ht="24" customHeight="1" thickBot="1" thickTop="1">
      <c r="A39" s="153" t="s">
        <v>32</v>
      </c>
      <c r="B39" s="174" t="s">
        <v>168</v>
      </c>
      <c r="C39" s="160" t="s">
        <v>168</v>
      </c>
      <c r="D39" s="160">
        <f>SUM(D38:D38)</f>
        <v>200000</v>
      </c>
      <c r="E39" s="160">
        <f>SUM(E38:E38)</f>
        <v>0</v>
      </c>
      <c r="F39" s="160">
        <f>SUM(F38:F38)</f>
        <v>0</v>
      </c>
      <c r="G39" s="160">
        <f>SUM(G38:G38)</f>
        <v>0</v>
      </c>
      <c r="H39" s="161">
        <f>SUM(H38:H38)</f>
        <v>200000</v>
      </c>
    </row>
    <row r="40" spans="1:8" ht="25.5" customHeight="1" thickBot="1" thickTop="1">
      <c r="A40" s="337" t="s">
        <v>179</v>
      </c>
      <c r="B40" s="338"/>
      <c r="C40" s="338"/>
      <c r="D40" s="338"/>
      <c r="E40" s="338"/>
      <c r="F40" s="338"/>
      <c r="G40" s="338"/>
      <c r="H40" s="339"/>
    </row>
    <row r="41" spans="1:8" ht="56.25" customHeight="1" thickTop="1">
      <c r="A41" s="332">
        <v>2009</v>
      </c>
      <c r="B41" s="170" t="s">
        <v>102</v>
      </c>
      <c r="C41" s="192">
        <v>1000000</v>
      </c>
      <c r="D41" s="192">
        <v>475000</v>
      </c>
      <c r="E41" s="192">
        <v>0</v>
      </c>
      <c r="F41" s="192">
        <v>0</v>
      </c>
      <c r="G41" s="192">
        <v>475000</v>
      </c>
      <c r="H41" s="193">
        <f>SUM(D41:G41)</f>
        <v>950000</v>
      </c>
    </row>
    <row r="42" spans="1:8" ht="38.25" customHeight="1">
      <c r="A42" s="333"/>
      <c r="B42" s="194" t="s">
        <v>103</v>
      </c>
      <c r="C42" s="195">
        <v>740000</v>
      </c>
      <c r="D42" s="195">
        <v>71156</v>
      </c>
      <c r="E42" s="195">
        <v>0</v>
      </c>
      <c r="F42" s="195">
        <v>0</v>
      </c>
      <c r="G42" s="195">
        <v>355600</v>
      </c>
      <c r="H42" s="196">
        <f>SUM(D42:G42)</f>
        <v>426756</v>
      </c>
    </row>
    <row r="43" spans="1:8" ht="41.25" customHeight="1">
      <c r="A43" s="333"/>
      <c r="B43" s="150" t="s">
        <v>105</v>
      </c>
      <c r="C43" s="195">
        <v>39737964</v>
      </c>
      <c r="D43" s="195">
        <v>2382000</v>
      </c>
      <c r="E43" s="195"/>
      <c r="F43" s="195">
        <v>9061104</v>
      </c>
      <c r="G43" s="195">
        <v>1802884</v>
      </c>
      <c r="H43" s="196">
        <f>SUM(D43:G43)</f>
        <v>13245988</v>
      </c>
    </row>
    <row r="44" spans="1:8" ht="19.5" customHeight="1">
      <c r="A44" s="333"/>
      <c r="B44" s="150" t="s">
        <v>180</v>
      </c>
      <c r="C44" s="195">
        <v>1370000</v>
      </c>
      <c r="D44" s="195">
        <v>1370000</v>
      </c>
      <c r="E44" s="195"/>
      <c r="F44" s="195"/>
      <c r="G44" s="195"/>
      <c r="H44" s="196">
        <f>SUM(D44:G44)</f>
        <v>1370000</v>
      </c>
    </row>
    <row r="45" spans="1:8" ht="48" customHeight="1" thickBot="1">
      <c r="A45" s="334"/>
      <c r="B45" s="150" t="s">
        <v>181</v>
      </c>
      <c r="C45" s="172">
        <v>10900000</v>
      </c>
      <c r="D45" s="172">
        <v>200000</v>
      </c>
      <c r="E45" s="172">
        <v>0</v>
      </c>
      <c r="F45" s="172">
        <v>1000000</v>
      </c>
      <c r="G45" s="172">
        <v>184000</v>
      </c>
      <c r="H45" s="173">
        <f>SUM(D45:G45)</f>
        <v>1384000</v>
      </c>
    </row>
    <row r="46" spans="1:8" ht="24" customHeight="1" thickBot="1" thickTop="1">
      <c r="A46" s="153" t="s">
        <v>32</v>
      </c>
      <c r="B46" s="174" t="s">
        <v>168</v>
      </c>
      <c r="C46" s="160" t="s">
        <v>168</v>
      </c>
      <c r="D46" s="160">
        <f>SUM(D41:D45)</f>
        <v>4498156</v>
      </c>
      <c r="E46" s="160">
        <f>SUM(E41:E45)</f>
        <v>0</v>
      </c>
      <c r="F46" s="160">
        <f>SUM(F41:F45)</f>
        <v>10061104</v>
      </c>
      <c r="G46" s="160">
        <f>SUM(G41:G45)</f>
        <v>2817484</v>
      </c>
      <c r="H46" s="161">
        <f>SUM(H41:H45)</f>
        <v>17376744</v>
      </c>
    </row>
    <row r="47" spans="1:8" ht="12.75" customHeight="1" thickBot="1" thickTop="1">
      <c r="A47" s="197"/>
      <c r="B47" s="198"/>
      <c r="C47" s="199"/>
      <c r="D47" s="199"/>
      <c r="E47" s="199"/>
      <c r="F47" s="199"/>
      <c r="G47" s="199"/>
      <c r="H47" s="199"/>
    </row>
    <row r="48" spans="1:8" ht="16.5" customHeight="1" thickTop="1">
      <c r="A48" s="340" t="s">
        <v>159</v>
      </c>
      <c r="B48" s="335" t="s">
        <v>160</v>
      </c>
      <c r="C48" s="335" t="s">
        <v>161</v>
      </c>
      <c r="D48" s="335" t="s">
        <v>162</v>
      </c>
      <c r="E48" s="335"/>
      <c r="F48" s="335"/>
      <c r="G48" s="335"/>
      <c r="H48" s="336"/>
    </row>
    <row r="49" spans="1:8" ht="24.75" customHeight="1" thickBot="1">
      <c r="A49" s="341"/>
      <c r="B49" s="342"/>
      <c r="C49" s="342"/>
      <c r="D49" s="147" t="s">
        <v>163</v>
      </c>
      <c r="E49" s="147" t="s">
        <v>164</v>
      </c>
      <c r="F49" s="147" t="s">
        <v>165</v>
      </c>
      <c r="G49" s="147" t="s">
        <v>166</v>
      </c>
      <c r="H49" s="148" t="s">
        <v>20</v>
      </c>
    </row>
    <row r="50" spans="1:8" ht="18" customHeight="1" thickBot="1" thickTop="1">
      <c r="A50" s="337" t="s">
        <v>179</v>
      </c>
      <c r="B50" s="338"/>
      <c r="C50" s="338"/>
      <c r="D50" s="338"/>
      <c r="E50" s="338"/>
      <c r="F50" s="338"/>
      <c r="G50" s="338"/>
      <c r="H50" s="339"/>
    </row>
    <row r="51" spans="1:8" ht="36.75" customHeight="1" thickTop="1">
      <c r="A51" s="333">
        <v>2010</v>
      </c>
      <c r="B51" s="150" t="s">
        <v>182</v>
      </c>
      <c r="C51" s="195">
        <v>39737964</v>
      </c>
      <c r="D51" s="167">
        <v>2450569</v>
      </c>
      <c r="E51" s="167">
        <v>0</v>
      </c>
      <c r="F51" s="167">
        <v>8451334</v>
      </c>
      <c r="G51" s="167">
        <v>2344084</v>
      </c>
      <c r="H51" s="168">
        <f>SUM(D51:G51)</f>
        <v>13245987</v>
      </c>
    </row>
    <row r="52" spans="1:8" ht="51" customHeight="1">
      <c r="A52" s="333"/>
      <c r="B52" s="200" t="s">
        <v>102</v>
      </c>
      <c r="C52" s="195">
        <v>1000000</v>
      </c>
      <c r="D52" s="201">
        <v>25000</v>
      </c>
      <c r="E52" s="201">
        <v>25000</v>
      </c>
      <c r="F52" s="201"/>
      <c r="G52" s="201"/>
      <c r="H52" s="168">
        <f>SUM(D52:G52)</f>
        <v>50000</v>
      </c>
    </row>
    <row r="53" spans="1:8" ht="51.75" customHeight="1" thickBot="1">
      <c r="A53" s="334"/>
      <c r="B53" s="202" t="s">
        <v>181</v>
      </c>
      <c r="C53" s="172">
        <v>10900000</v>
      </c>
      <c r="D53" s="172">
        <v>2950000</v>
      </c>
      <c r="E53" s="172"/>
      <c r="F53" s="172">
        <v>1500000</v>
      </c>
      <c r="G53" s="172"/>
      <c r="H53" s="190">
        <f>SUM(D53:G53)</f>
        <v>4450000</v>
      </c>
    </row>
    <row r="54" spans="1:8" ht="21" customHeight="1" thickBot="1" thickTop="1">
      <c r="A54" s="153" t="s">
        <v>32</v>
      </c>
      <c r="B54" s="174" t="s">
        <v>168</v>
      </c>
      <c r="C54" s="160" t="s">
        <v>168</v>
      </c>
      <c r="D54" s="160">
        <f>SUM(D51:D53)</f>
        <v>5425569</v>
      </c>
      <c r="E54" s="160">
        <f>SUM(E51:E53)</f>
        <v>25000</v>
      </c>
      <c r="F54" s="160">
        <f>SUM(F51:F53)</f>
        <v>9951334</v>
      </c>
      <c r="G54" s="160">
        <f>SUM(G51:G53)</f>
        <v>2344084</v>
      </c>
      <c r="H54" s="161">
        <f>SUM(H51:H53)</f>
        <v>17745987</v>
      </c>
    </row>
    <row r="55" spans="1:8" ht="42" customHeight="1" thickTop="1">
      <c r="A55" s="333">
        <v>2011</v>
      </c>
      <c r="B55" s="150" t="s">
        <v>182</v>
      </c>
      <c r="C55" s="195">
        <v>39737964</v>
      </c>
      <c r="D55" s="167">
        <v>2435489</v>
      </c>
      <c r="E55" s="167">
        <v>0</v>
      </c>
      <c r="F55" s="167">
        <v>8463139</v>
      </c>
      <c r="G55" s="167">
        <v>2347360</v>
      </c>
      <c r="H55" s="168">
        <f>SUM(D55:G55)</f>
        <v>13245988</v>
      </c>
    </row>
    <row r="56" spans="1:8" ht="40.5" customHeight="1">
      <c r="A56" s="333"/>
      <c r="B56" s="202" t="s">
        <v>183</v>
      </c>
      <c r="C56" s="151">
        <v>10900000</v>
      </c>
      <c r="D56" s="201">
        <v>2950000</v>
      </c>
      <c r="E56" s="201"/>
      <c r="F56" s="201">
        <v>1500000</v>
      </c>
      <c r="G56" s="201">
        <v>0</v>
      </c>
      <c r="H56" s="168">
        <f>SUM(D56:G56)</f>
        <v>4450000</v>
      </c>
    </row>
    <row r="57" spans="1:8" ht="40.5" customHeight="1">
      <c r="A57" s="333"/>
      <c r="B57" s="203" t="s">
        <v>184</v>
      </c>
      <c r="C57" s="204">
        <v>27000000</v>
      </c>
      <c r="D57" s="201">
        <v>250000</v>
      </c>
      <c r="E57" s="201">
        <v>250000</v>
      </c>
      <c r="F57" s="201"/>
      <c r="G57" s="201"/>
      <c r="H57" s="168">
        <f>SUM(D57:G57)</f>
        <v>500000</v>
      </c>
    </row>
    <row r="58" spans="1:8" ht="18" customHeight="1" thickBot="1">
      <c r="A58" s="334"/>
      <c r="B58" s="205" t="s">
        <v>185</v>
      </c>
      <c r="C58" s="172">
        <v>1500000</v>
      </c>
      <c r="D58" s="172">
        <v>281250</v>
      </c>
      <c r="E58" s="172">
        <v>1218750</v>
      </c>
      <c r="F58" s="172"/>
      <c r="G58" s="172"/>
      <c r="H58" s="173">
        <f>SUM(D58:G58)</f>
        <v>1500000</v>
      </c>
    </row>
    <row r="59" spans="1:8" ht="24" customHeight="1" thickBot="1" thickTop="1">
      <c r="A59" s="153" t="s">
        <v>32</v>
      </c>
      <c r="B59" s="174" t="s">
        <v>168</v>
      </c>
      <c r="C59" s="160" t="s">
        <v>168</v>
      </c>
      <c r="D59" s="160">
        <f>SUM(D55:D58)</f>
        <v>5916739</v>
      </c>
      <c r="E59" s="160">
        <f>SUM(E55:E58)</f>
        <v>1468750</v>
      </c>
      <c r="F59" s="160">
        <f>SUM(F55:F58)</f>
        <v>9963139</v>
      </c>
      <c r="G59" s="160">
        <f>SUM(G55:G58)</f>
        <v>2347360</v>
      </c>
      <c r="H59" s="161">
        <f>SUM(H55:H58)</f>
        <v>19695988</v>
      </c>
    </row>
    <row r="60" spans="1:8" ht="15.75" customHeight="1" thickBot="1" thickTop="1">
      <c r="A60" s="329" t="s">
        <v>186</v>
      </c>
      <c r="B60" s="330"/>
      <c r="C60" s="330"/>
      <c r="D60" s="330"/>
      <c r="E60" s="330"/>
      <c r="F60" s="330"/>
      <c r="G60" s="330"/>
      <c r="H60" s="331"/>
    </row>
    <row r="61" spans="1:8" ht="27" customHeight="1" thickTop="1">
      <c r="A61" s="332">
        <v>2009</v>
      </c>
      <c r="B61" s="176" t="s">
        <v>150</v>
      </c>
      <c r="C61" s="177">
        <v>500000</v>
      </c>
      <c r="D61" s="177">
        <v>500000</v>
      </c>
      <c r="E61" s="177">
        <v>0</v>
      </c>
      <c r="F61" s="177">
        <v>0</v>
      </c>
      <c r="G61" s="177">
        <v>0</v>
      </c>
      <c r="H61" s="178">
        <f>SUM(D61:G61)</f>
        <v>500000</v>
      </c>
    </row>
    <row r="62" spans="1:8" ht="17.25" customHeight="1">
      <c r="A62" s="333"/>
      <c r="B62" s="176" t="s">
        <v>153</v>
      </c>
      <c r="C62" s="179">
        <v>250000</v>
      </c>
      <c r="D62" s="179">
        <v>150000</v>
      </c>
      <c r="E62" s="179"/>
      <c r="F62" s="179">
        <v>0</v>
      </c>
      <c r="G62" s="179">
        <v>0</v>
      </c>
      <c r="H62" s="206">
        <f>SUM(D62:G62)</f>
        <v>150000</v>
      </c>
    </row>
    <row r="63" spans="1:8" ht="18" customHeight="1" thickBot="1">
      <c r="A63" s="334"/>
      <c r="B63" s="182" t="s">
        <v>144</v>
      </c>
      <c r="C63" s="183">
        <v>60000</v>
      </c>
      <c r="D63" s="183">
        <v>18000</v>
      </c>
      <c r="E63" s="183">
        <v>0</v>
      </c>
      <c r="F63" s="183">
        <v>42000</v>
      </c>
      <c r="G63" s="183">
        <v>0</v>
      </c>
      <c r="H63" s="184">
        <f>SUM(D63:G63)</f>
        <v>60000</v>
      </c>
    </row>
    <row r="64" spans="1:8" ht="18.75" customHeight="1" thickBot="1" thickTop="1">
      <c r="A64" s="153" t="s">
        <v>32</v>
      </c>
      <c r="B64" s="174" t="s">
        <v>168</v>
      </c>
      <c r="C64" s="160" t="s">
        <v>168</v>
      </c>
      <c r="D64" s="160">
        <f>SUM(D61:D63)</f>
        <v>668000</v>
      </c>
      <c r="E64" s="160">
        <f>SUM(E61:E63)</f>
        <v>0</v>
      </c>
      <c r="F64" s="160">
        <f>SUM(F61:F63)</f>
        <v>42000</v>
      </c>
      <c r="G64" s="160">
        <f>SUM(G61:G63)</f>
        <v>0</v>
      </c>
      <c r="H64" s="161">
        <f>SUM(H61:H63)</f>
        <v>710000</v>
      </c>
    </row>
    <row r="65" spans="1:8" ht="21.75" customHeight="1" thickBot="1" thickTop="1">
      <c r="A65" s="165">
        <v>2010</v>
      </c>
      <c r="B65" s="162" t="s">
        <v>187</v>
      </c>
      <c r="C65" s="179">
        <v>400000</v>
      </c>
      <c r="D65" s="179">
        <v>170000</v>
      </c>
      <c r="E65" s="179">
        <v>0</v>
      </c>
      <c r="F65" s="179">
        <v>230000</v>
      </c>
      <c r="G65" s="179"/>
      <c r="H65" s="168">
        <f>SUM(D65:G65)</f>
        <v>400000</v>
      </c>
    </row>
    <row r="66" spans="1:8" ht="19.5" customHeight="1" thickBot="1" thickTop="1">
      <c r="A66" s="153" t="s">
        <v>32</v>
      </c>
      <c r="B66" s="174" t="s">
        <v>168</v>
      </c>
      <c r="C66" s="160" t="s">
        <v>168</v>
      </c>
      <c r="D66" s="160">
        <f>SUM(D65:D65)</f>
        <v>170000</v>
      </c>
      <c r="E66" s="160">
        <f>SUM(E65:E65)</f>
        <v>0</v>
      </c>
      <c r="F66" s="160">
        <f>SUM(F65:F65)</f>
        <v>230000</v>
      </c>
      <c r="G66" s="160">
        <f>SUM(G65:G65)</f>
        <v>0</v>
      </c>
      <c r="H66" s="161">
        <f>SUM(H65:H65)</f>
        <v>400000</v>
      </c>
    </row>
    <row r="67" spans="1:8" ht="26.25" customHeight="1" thickBot="1" thickTop="1">
      <c r="A67" s="165">
        <v>2011</v>
      </c>
      <c r="B67" s="162" t="s">
        <v>188</v>
      </c>
      <c r="C67" s="179">
        <v>300000</v>
      </c>
      <c r="D67" s="179">
        <v>130000</v>
      </c>
      <c r="E67" s="179"/>
      <c r="F67" s="179">
        <v>170000</v>
      </c>
      <c r="G67" s="179"/>
      <c r="H67" s="168">
        <f>SUM(D67:G67)</f>
        <v>300000</v>
      </c>
    </row>
    <row r="68" spans="1:8" ht="21.75" customHeight="1" thickBot="1" thickTop="1">
      <c r="A68" s="153" t="s">
        <v>32</v>
      </c>
      <c r="B68" s="174" t="s">
        <v>168</v>
      </c>
      <c r="C68" s="160" t="s">
        <v>168</v>
      </c>
      <c r="D68" s="160">
        <f>SUM(D67:D67)</f>
        <v>130000</v>
      </c>
      <c r="E68" s="160">
        <f>SUM(E67:E67)</f>
        <v>0</v>
      </c>
      <c r="F68" s="160">
        <f>SUM(F67:F67)</f>
        <v>170000</v>
      </c>
      <c r="G68" s="160">
        <f>SUM(G67:G67)</f>
        <v>0</v>
      </c>
      <c r="H68" s="161">
        <f>SUM(H67:H67)</f>
        <v>300000</v>
      </c>
    </row>
    <row r="69" spans="2:8" ht="30" customHeight="1" thickTop="1">
      <c r="B69" s="207"/>
      <c r="C69" s="75"/>
      <c r="D69" s="75"/>
      <c r="E69" s="75"/>
      <c r="F69" s="75"/>
      <c r="G69" s="75"/>
      <c r="H69" s="75"/>
    </row>
    <row r="70" spans="2:8" ht="12.75">
      <c r="B70" s="207"/>
      <c r="C70" s="75"/>
      <c r="D70" s="75"/>
      <c r="E70" s="75"/>
      <c r="F70" s="75"/>
      <c r="G70" s="75"/>
      <c r="H70" s="75"/>
    </row>
    <row r="71" spans="2:8" ht="12.75">
      <c r="B71" s="207"/>
      <c r="C71" s="75"/>
      <c r="D71" s="75"/>
      <c r="E71" s="75"/>
      <c r="F71" s="75"/>
      <c r="G71" s="75"/>
      <c r="H71" s="75"/>
    </row>
    <row r="72" spans="2:8" ht="12.75">
      <c r="B72" s="207"/>
      <c r="C72" s="75"/>
      <c r="D72" s="75"/>
      <c r="E72" s="75"/>
      <c r="F72" s="75"/>
      <c r="G72" s="75"/>
      <c r="H72" s="75"/>
    </row>
    <row r="73" spans="2:8" ht="12.75">
      <c r="B73" s="207"/>
      <c r="C73" s="75"/>
      <c r="D73" s="75"/>
      <c r="E73" s="75"/>
      <c r="F73" s="75"/>
      <c r="G73" s="75"/>
      <c r="H73" s="75"/>
    </row>
    <row r="74" spans="2:8" ht="12.75">
      <c r="B74" s="207"/>
      <c r="C74" s="75"/>
      <c r="D74" s="75"/>
      <c r="E74" s="75"/>
      <c r="F74" s="75"/>
      <c r="G74" s="75"/>
      <c r="H74" s="75"/>
    </row>
    <row r="75" spans="2:8" ht="12.75">
      <c r="B75" s="207"/>
      <c r="C75" s="75"/>
      <c r="D75" s="75"/>
      <c r="E75" s="75"/>
      <c r="F75" s="75"/>
      <c r="G75" s="75"/>
      <c r="H75" s="75"/>
    </row>
    <row r="76" spans="2:8" ht="12.75">
      <c r="B76" s="207"/>
      <c r="C76" s="75"/>
      <c r="D76" s="75"/>
      <c r="E76" s="75"/>
      <c r="F76" s="75"/>
      <c r="G76" s="75"/>
      <c r="H76" s="75"/>
    </row>
    <row r="77" spans="2:8" ht="12.75">
      <c r="B77" s="207"/>
      <c r="C77" s="75"/>
      <c r="D77" s="75"/>
      <c r="E77" s="75"/>
      <c r="F77" s="75"/>
      <c r="G77" s="75"/>
      <c r="H77" s="75"/>
    </row>
    <row r="78" spans="2:8" ht="12.75">
      <c r="B78" s="207"/>
      <c r="C78" s="75"/>
      <c r="D78" s="75"/>
      <c r="E78" s="75"/>
      <c r="F78" s="75"/>
      <c r="G78" s="75"/>
      <c r="H78" s="75"/>
    </row>
    <row r="79" spans="2:8" ht="12.75">
      <c r="B79" s="207"/>
      <c r="C79" s="75"/>
      <c r="D79" s="75"/>
      <c r="E79" s="75"/>
      <c r="F79" s="75"/>
      <c r="G79" s="75"/>
      <c r="H79" s="75"/>
    </row>
    <row r="80" spans="2:8" ht="12.75">
      <c r="B80" s="207"/>
      <c r="C80" s="75"/>
      <c r="D80" s="75"/>
      <c r="E80" s="75"/>
      <c r="F80" s="75"/>
      <c r="G80" s="75"/>
      <c r="H80" s="75"/>
    </row>
    <row r="81" spans="2:8" ht="12.75">
      <c r="B81" s="207"/>
      <c r="C81" s="75"/>
      <c r="D81" s="75"/>
      <c r="E81" s="75"/>
      <c r="F81" s="75"/>
      <c r="G81" s="75"/>
      <c r="H81" s="75"/>
    </row>
    <row r="82" spans="2:8" ht="12.75">
      <c r="B82" s="207"/>
      <c r="C82" s="75"/>
      <c r="D82" s="75"/>
      <c r="E82" s="75"/>
      <c r="F82" s="75"/>
      <c r="G82" s="75"/>
      <c r="H82" s="75"/>
    </row>
    <row r="83" spans="2:8" ht="12.75">
      <c r="B83" s="207"/>
      <c r="C83" s="75"/>
      <c r="D83" s="75"/>
      <c r="E83" s="75"/>
      <c r="F83" s="75"/>
      <c r="G83" s="75"/>
      <c r="H83" s="75"/>
    </row>
    <row r="84" spans="2:8" ht="12.75">
      <c r="B84" s="207"/>
      <c r="C84" s="75"/>
      <c r="D84" s="75"/>
      <c r="E84" s="75"/>
      <c r="F84" s="75"/>
      <c r="G84" s="75"/>
      <c r="H84" s="75"/>
    </row>
    <row r="85" spans="2:8" ht="12.75">
      <c r="B85" s="207"/>
      <c r="C85" s="75"/>
      <c r="D85" s="75"/>
      <c r="E85" s="75"/>
      <c r="F85" s="75"/>
      <c r="G85" s="75"/>
      <c r="H85" s="75"/>
    </row>
    <row r="86" spans="2:8" ht="12.75">
      <c r="B86" s="207"/>
      <c r="C86" s="75"/>
      <c r="D86" s="75"/>
      <c r="E86" s="75"/>
      <c r="F86" s="75"/>
      <c r="G86" s="75"/>
      <c r="H86" s="75"/>
    </row>
    <row r="87" spans="2:8" ht="12.75">
      <c r="B87" s="207"/>
      <c r="C87" s="75"/>
      <c r="D87" s="75"/>
      <c r="E87" s="75"/>
      <c r="F87" s="75"/>
      <c r="G87" s="75"/>
      <c r="H87" s="75"/>
    </row>
    <row r="88" spans="2:8" ht="12.75">
      <c r="B88" s="207"/>
      <c r="C88" s="75"/>
      <c r="D88" s="75"/>
      <c r="E88" s="75"/>
      <c r="F88" s="75"/>
      <c r="G88" s="75"/>
      <c r="H88" s="75"/>
    </row>
    <row r="89" spans="2:8" ht="12.75">
      <c r="B89" s="207"/>
      <c r="C89" s="75"/>
      <c r="D89" s="75"/>
      <c r="E89" s="75"/>
      <c r="F89" s="75"/>
      <c r="G89" s="75"/>
      <c r="H89" s="75"/>
    </row>
    <row r="90" spans="2:8" ht="12.75">
      <c r="B90" s="207"/>
      <c r="C90" s="75"/>
      <c r="D90" s="75"/>
      <c r="E90" s="75"/>
      <c r="F90" s="75"/>
      <c r="G90" s="75"/>
      <c r="H90" s="75"/>
    </row>
    <row r="91" spans="2:8" ht="12.75">
      <c r="B91" s="207"/>
      <c r="C91" s="75"/>
      <c r="D91" s="75"/>
      <c r="E91" s="75"/>
      <c r="F91" s="75"/>
      <c r="G91" s="75"/>
      <c r="H91" s="75"/>
    </row>
    <row r="92" spans="2:8" ht="12.75">
      <c r="B92" s="207"/>
      <c r="C92" s="75"/>
      <c r="D92" s="75"/>
      <c r="E92" s="75"/>
      <c r="F92" s="75"/>
      <c r="G92" s="75"/>
      <c r="H92" s="75"/>
    </row>
    <row r="93" spans="2:8" ht="12.75">
      <c r="B93" s="207"/>
      <c r="C93" s="75"/>
      <c r="D93" s="75"/>
      <c r="E93" s="75"/>
      <c r="F93" s="75"/>
      <c r="G93" s="75"/>
      <c r="H93" s="75"/>
    </row>
    <row r="94" spans="2:8" ht="12.75">
      <c r="B94" s="207"/>
      <c r="C94" s="75"/>
      <c r="D94" s="75"/>
      <c r="E94" s="75"/>
      <c r="F94" s="75"/>
      <c r="G94" s="75"/>
      <c r="H94" s="75"/>
    </row>
    <row r="95" spans="2:8" ht="12.75">
      <c r="B95" s="207"/>
      <c r="C95" s="75"/>
      <c r="D95" s="75"/>
      <c r="E95" s="75"/>
      <c r="F95" s="75"/>
      <c r="G95" s="75"/>
      <c r="H95" s="75"/>
    </row>
    <row r="96" spans="2:8" ht="12.75">
      <c r="B96" s="207"/>
      <c r="C96" s="75"/>
      <c r="D96" s="75"/>
      <c r="E96" s="75"/>
      <c r="F96" s="75"/>
      <c r="G96" s="75"/>
      <c r="H96" s="75"/>
    </row>
    <row r="97" spans="2:8" ht="12.75">
      <c r="B97" s="207"/>
      <c r="C97" s="75"/>
      <c r="D97" s="75"/>
      <c r="E97" s="75"/>
      <c r="F97" s="75"/>
      <c r="G97" s="75"/>
      <c r="H97" s="75"/>
    </row>
    <row r="98" spans="2:8" ht="12.75">
      <c r="B98" s="207"/>
      <c r="C98" s="75"/>
      <c r="D98" s="75"/>
      <c r="E98" s="75"/>
      <c r="F98" s="75"/>
      <c r="G98" s="75"/>
      <c r="H98" s="75"/>
    </row>
    <row r="99" spans="2:8" ht="12.75">
      <c r="B99" s="207"/>
      <c r="C99" s="75"/>
      <c r="D99" s="75"/>
      <c r="E99" s="75"/>
      <c r="F99" s="75"/>
      <c r="G99" s="75"/>
      <c r="H99" s="75"/>
    </row>
    <row r="100" spans="2:8" ht="12.75">
      <c r="B100" s="207"/>
      <c r="C100" s="75"/>
      <c r="D100" s="75"/>
      <c r="E100" s="75"/>
      <c r="F100" s="75"/>
      <c r="G100" s="75"/>
      <c r="H100" s="75"/>
    </row>
    <row r="101" spans="2:8" ht="12.75">
      <c r="B101" s="207"/>
      <c r="C101" s="75"/>
      <c r="D101" s="75"/>
      <c r="E101" s="75"/>
      <c r="F101" s="75"/>
      <c r="G101" s="75"/>
      <c r="H101" s="75"/>
    </row>
    <row r="102" spans="2:8" ht="12.75">
      <c r="B102" s="207"/>
      <c r="C102" s="75"/>
      <c r="D102" s="75"/>
      <c r="E102" s="75"/>
      <c r="F102" s="75"/>
      <c r="G102" s="75"/>
      <c r="H102" s="75"/>
    </row>
    <row r="103" spans="2:8" ht="12.75">
      <c r="B103" s="207"/>
      <c r="C103" s="75"/>
      <c r="D103" s="75"/>
      <c r="E103" s="75"/>
      <c r="F103" s="75"/>
      <c r="G103" s="75"/>
      <c r="H103" s="75"/>
    </row>
    <row r="104" spans="2:8" ht="12.75">
      <c r="B104" s="207"/>
      <c r="C104" s="75"/>
      <c r="D104" s="75"/>
      <c r="E104" s="75"/>
      <c r="F104" s="75"/>
      <c r="G104" s="75"/>
      <c r="H104" s="75"/>
    </row>
    <row r="105" spans="2:8" ht="12.75">
      <c r="B105" s="207"/>
      <c r="C105" s="75"/>
      <c r="D105" s="75"/>
      <c r="E105" s="75"/>
      <c r="F105" s="75"/>
      <c r="G105" s="75"/>
      <c r="H105" s="75"/>
    </row>
    <row r="106" spans="2:8" ht="12.75">
      <c r="B106" s="207"/>
      <c r="C106" s="75"/>
      <c r="D106" s="75"/>
      <c r="E106" s="75"/>
      <c r="F106" s="75"/>
      <c r="G106" s="75"/>
      <c r="H106" s="75"/>
    </row>
    <row r="107" spans="2:8" ht="12.75">
      <c r="B107" s="207"/>
      <c r="C107" s="75"/>
      <c r="D107" s="75"/>
      <c r="E107" s="75"/>
      <c r="F107" s="75"/>
      <c r="G107" s="75"/>
      <c r="H107" s="75"/>
    </row>
    <row r="108" spans="2:8" ht="12.75">
      <c r="B108" s="207"/>
      <c r="C108" s="75"/>
      <c r="D108" s="75"/>
      <c r="E108" s="75"/>
      <c r="F108" s="75"/>
      <c r="G108" s="75"/>
      <c r="H108" s="75"/>
    </row>
    <row r="109" spans="2:8" ht="12.75">
      <c r="B109" s="207"/>
      <c r="C109" s="75"/>
      <c r="D109" s="75"/>
      <c r="E109" s="75"/>
      <c r="F109" s="75"/>
      <c r="G109" s="75"/>
      <c r="H109" s="75"/>
    </row>
    <row r="110" spans="2:8" ht="12.75">
      <c r="B110" s="207"/>
      <c r="C110" s="75"/>
      <c r="D110" s="75"/>
      <c r="E110" s="75"/>
      <c r="F110" s="75"/>
      <c r="G110" s="75"/>
      <c r="H110" s="75"/>
    </row>
    <row r="111" spans="2:8" ht="12.75">
      <c r="B111" s="207"/>
      <c r="C111" s="75"/>
      <c r="D111" s="75"/>
      <c r="E111" s="75"/>
      <c r="F111" s="75"/>
      <c r="G111" s="75"/>
      <c r="H111" s="75"/>
    </row>
    <row r="112" spans="2:8" ht="12.75">
      <c r="B112" s="207"/>
      <c r="C112" s="75"/>
      <c r="D112" s="75"/>
      <c r="E112" s="75"/>
      <c r="F112" s="75"/>
      <c r="G112" s="75"/>
      <c r="H112" s="75"/>
    </row>
    <row r="113" spans="2:8" ht="12.75">
      <c r="B113" s="207"/>
      <c r="C113" s="75"/>
      <c r="D113" s="75"/>
      <c r="E113" s="75"/>
      <c r="F113" s="75"/>
      <c r="G113" s="75"/>
      <c r="H113" s="75"/>
    </row>
    <row r="114" spans="2:8" ht="12.75">
      <c r="B114" s="207"/>
      <c r="C114" s="75"/>
      <c r="D114" s="75"/>
      <c r="E114" s="75"/>
      <c r="F114" s="75"/>
      <c r="G114" s="75"/>
      <c r="H114" s="75"/>
    </row>
    <row r="115" spans="2:8" ht="12.75">
      <c r="B115" s="207"/>
      <c r="C115" s="75"/>
      <c r="D115" s="75"/>
      <c r="E115" s="75"/>
      <c r="F115" s="75"/>
      <c r="G115" s="75"/>
      <c r="H115" s="75"/>
    </row>
    <row r="116" spans="2:8" ht="12.75">
      <c r="B116" s="207"/>
      <c r="C116" s="75"/>
      <c r="D116" s="75"/>
      <c r="E116" s="75"/>
      <c r="F116" s="75"/>
      <c r="G116" s="75"/>
      <c r="H116" s="75"/>
    </row>
    <row r="117" spans="2:8" ht="12.75">
      <c r="B117" s="207"/>
      <c r="C117" s="75"/>
      <c r="D117" s="75"/>
      <c r="E117" s="75"/>
      <c r="F117" s="75"/>
      <c r="G117" s="75"/>
      <c r="H117" s="75"/>
    </row>
    <row r="118" spans="2:8" ht="12.75">
      <c r="B118" s="207"/>
      <c r="C118" s="75"/>
      <c r="D118" s="75"/>
      <c r="E118" s="75"/>
      <c r="F118" s="75"/>
      <c r="G118" s="75"/>
      <c r="H118" s="75"/>
    </row>
    <row r="119" spans="2:8" ht="12.75">
      <c r="B119" s="207"/>
      <c r="C119" s="75"/>
      <c r="D119" s="75"/>
      <c r="E119" s="75"/>
      <c r="F119" s="75"/>
      <c r="G119" s="75"/>
      <c r="H119" s="75"/>
    </row>
    <row r="120" spans="2:8" ht="12.75">
      <c r="B120" s="207"/>
      <c r="C120" s="75"/>
      <c r="D120" s="75"/>
      <c r="E120" s="75"/>
      <c r="F120" s="75"/>
      <c r="G120" s="75"/>
      <c r="H120" s="75"/>
    </row>
    <row r="121" spans="2:8" ht="12.75">
      <c r="B121" s="207"/>
      <c r="C121" s="75"/>
      <c r="D121" s="75"/>
      <c r="E121" s="75"/>
      <c r="F121" s="75"/>
      <c r="G121" s="75"/>
      <c r="H121" s="75"/>
    </row>
    <row r="122" spans="2:8" ht="12.75">
      <c r="B122" s="207"/>
      <c r="C122" s="75"/>
      <c r="D122" s="75"/>
      <c r="E122" s="75"/>
      <c r="F122" s="75"/>
      <c r="G122" s="75"/>
      <c r="H122" s="75"/>
    </row>
    <row r="123" spans="2:8" ht="12.75">
      <c r="B123" s="207"/>
      <c r="C123" s="75"/>
      <c r="D123" s="75"/>
      <c r="E123" s="75"/>
      <c r="F123" s="75"/>
      <c r="G123" s="75"/>
      <c r="H123" s="75"/>
    </row>
    <row r="124" spans="2:8" ht="12.75">
      <c r="B124" s="207"/>
      <c r="C124" s="75"/>
      <c r="D124" s="75"/>
      <c r="E124" s="75"/>
      <c r="F124" s="75"/>
      <c r="G124" s="75"/>
      <c r="H124" s="75"/>
    </row>
    <row r="125" spans="2:8" ht="12.75">
      <c r="B125" s="207"/>
      <c r="C125" s="75"/>
      <c r="D125" s="75"/>
      <c r="E125" s="75"/>
      <c r="F125" s="75"/>
      <c r="G125" s="75"/>
      <c r="H125" s="75"/>
    </row>
    <row r="126" spans="2:8" ht="12.75">
      <c r="B126" s="207"/>
      <c r="C126" s="75"/>
      <c r="D126" s="75"/>
      <c r="E126" s="75"/>
      <c r="F126" s="75"/>
      <c r="G126" s="75"/>
      <c r="H126" s="75"/>
    </row>
    <row r="127" spans="2:8" ht="12.75">
      <c r="B127" s="207"/>
      <c r="C127" s="75"/>
      <c r="D127" s="75"/>
      <c r="E127" s="75"/>
      <c r="F127" s="75"/>
      <c r="G127" s="75"/>
      <c r="H127" s="75"/>
    </row>
    <row r="128" spans="2:8" ht="12.75">
      <c r="B128" s="207"/>
      <c r="C128" s="75"/>
      <c r="D128" s="75"/>
      <c r="E128" s="75"/>
      <c r="F128" s="75"/>
      <c r="G128" s="75"/>
      <c r="H128" s="75"/>
    </row>
    <row r="129" spans="2:8" ht="12.75">
      <c r="B129" s="207"/>
      <c r="C129" s="75"/>
      <c r="D129" s="75"/>
      <c r="E129" s="75"/>
      <c r="F129" s="75"/>
      <c r="G129" s="75"/>
      <c r="H129" s="75"/>
    </row>
    <row r="130" spans="2:8" ht="12.75">
      <c r="B130" s="207"/>
      <c r="C130" s="75"/>
      <c r="D130" s="75"/>
      <c r="E130" s="75"/>
      <c r="F130" s="75"/>
      <c r="G130" s="75"/>
      <c r="H130" s="75"/>
    </row>
    <row r="131" spans="2:8" ht="12.75">
      <c r="B131" s="207"/>
      <c r="C131" s="75"/>
      <c r="D131" s="75"/>
      <c r="E131" s="75"/>
      <c r="F131" s="75"/>
      <c r="G131" s="75"/>
      <c r="H131" s="75"/>
    </row>
    <row r="132" spans="2:8" ht="12.75">
      <c r="B132" s="207"/>
      <c r="C132" s="75"/>
      <c r="D132" s="75"/>
      <c r="E132" s="75"/>
      <c r="F132" s="75"/>
      <c r="G132" s="75"/>
      <c r="H132" s="75"/>
    </row>
    <row r="133" spans="2:8" ht="12.75">
      <c r="B133" s="207"/>
      <c r="C133" s="75"/>
      <c r="D133" s="75"/>
      <c r="E133" s="75"/>
      <c r="F133" s="75"/>
      <c r="G133" s="75"/>
      <c r="H133" s="75"/>
    </row>
    <row r="134" spans="2:8" ht="12.75">
      <c r="B134" s="207"/>
      <c r="C134" s="75"/>
      <c r="D134" s="75"/>
      <c r="E134" s="75"/>
      <c r="F134" s="75"/>
      <c r="G134" s="75"/>
      <c r="H134" s="75"/>
    </row>
    <row r="135" spans="2:8" ht="12.75">
      <c r="B135" s="207"/>
      <c r="C135" s="75"/>
      <c r="D135" s="75"/>
      <c r="E135" s="75"/>
      <c r="F135" s="75"/>
      <c r="G135" s="75"/>
      <c r="H135" s="75"/>
    </row>
    <row r="136" spans="2:8" ht="12.75">
      <c r="B136" s="207"/>
      <c r="C136" s="75"/>
      <c r="D136" s="75"/>
      <c r="E136" s="75"/>
      <c r="F136" s="75"/>
      <c r="G136" s="75"/>
      <c r="H136" s="75"/>
    </row>
    <row r="137" spans="2:8" ht="12.75">
      <c r="B137" s="207"/>
      <c r="C137" s="75"/>
      <c r="D137" s="75"/>
      <c r="E137" s="75"/>
      <c r="F137" s="75"/>
      <c r="G137" s="75"/>
      <c r="H137" s="75"/>
    </row>
    <row r="138" spans="2:8" ht="12.75">
      <c r="B138" s="207"/>
      <c r="C138" s="75"/>
      <c r="D138" s="75"/>
      <c r="E138" s="75"/>
      <c r="F138" s="75"/>
      <c r="G138" s="75"/>
      <c r="H138" s="75"/>
    </row>
    <row r="139" spans="2:8" ht="12.75">
      <c r="B139" s="207"/>
      <c r="C139" s="75"/>
      <c r="D139" s="75"/>
      <c r="E139" s="75"/>
      <c r="F139" s="75"/>
      <c r="G139" s="75"/>
      <c r="H139" s="75"/>
    </row>
    <row r="140" spans="2:8" ht="12.75">
      <c r="B140" s="207"/>
      <c r="C140" s="75"/>
      <c r="D140" s="75"/>
      <c r="E140" s="75"/>
      <c r="F140" s="75"/>
      <c r="G140" s="75"/>
      <c r="H140" s="75"/>
    </row>
    <row r="141" spans="2:8" ht="12.75">
      <c r="B141" s="207"/>
      <c r="C141" s="75"/>
      <c r="D141" s="75"/>
      <c r="E141" s="75"/>
      <c r="F141" s="75"/>
      <c r="G141" s="75"/>
      <c r="H141" s="75"/>
    </row>
    <row r="142" spans="2:8" ht="12.75">
      <c r="B142" s="207"/>
      <c r="C142" s="75"/>
      <c r="D142" s="75"/>
      <c r="E142" s="75"/>
      <c r="F142" s="75"/>
      <c r="G142" s="75"/>
      <c r="H142" s="75"/>
    </row>
    <row r="143" spans="2:8" ht="12.75">
      <c r="B143" s="207"/>
      <c r="C143" s="75"/>
      <c r="D143" s="75"/>
      <c r="E143" s="75"/>
      <c r="F143" s="75"/>
      <c r="G143" s="75"/>
      <c r="H143" s="75"/>
    </row>
    <row r="144" spans="2:8" ht="12.75">
      <c r="B144" s="207"/>
      <c r="C144" s="75"/>
      <c r="D144" s="75"/>
      <c r="E144" s="75"/>
      <c r="F144" s="75"/>
      <c r="G144" s="75"/>
      <c r="H144" s="75"/>
    </row>
    <row r="145" spans="2:8" ht="12.75">
      <c r="B145" s="207"/>
      <c r="C145" s="75"/>
      <c r="D145" s="75"/>
      <c r="E145" s="75"/>
      <c r="F145" s="75"/>
      <c r="G145" s="75"/>
      <c r="H145" s="75"/>
    </row>
    <row r="146" spans="2:8" ht="12.75">
      <c r="B146" s="207"/>
      <c r="C146" s="75"/>
      <c r="D146" s="75"/>
      <c r="E146" s="75"/>
      <c r="F146" s="75"/>
      <c r="G146" s="75"/>
      <c r="H146" s="75"/>
    </row>
    <row r="147" spans="2:8" ht="12.75">
      <c r="B147" s="207"/>
      <c r="C147" s="75"/>
      <c r="D147" s="75"/>
      <c r="E147" s="75"/>
      <c r="F147" s="75"/>
      <c r="G147" s="75"/>
      <c r="H147" s="75"/>
    </row>
    <row r="148" spans="2:8" ht="12.75">
      <c r="B148" s="207"/>
      <c r="C148" s="75"/>
      <c r="D148" s="75"/>
      <c r="E148" s="75"/>
      <c r="F148" s="75"/>
      <c r="G148" s="75"/>
      <c r="H148" s="75"/>
    </row>
    <row r="149" spans="2:8" ht="12.75">
      <c r="B149" s="207"/>
      <c r="C149" s="75"/>
      <c r="D149" s="75"/>
      <c r="E149" s="75"/>
      <c r="F149" s="75"/>
      <c r="G149" s="75"/>
      <c r="H149" s="75"/>
    </row>
    <row r="150" spans="2:8" ht="12.75">
      <c r="B150" s="207"/>
      <c r="C150" s="75"/>
      <c r="D150" s="75"/>
      <c r="E150" s="75"/>
      <c r="F150" s="75"/>
      <c r="G150" s="75"/>
      <c r="H150" s="75"/>
    </row>
    <row r="151" spans="2:8" ht="12.75">
      <c r="B151" s="207"/>
      <c r="C151" s="75"/>
      <c r="D151" s="75"/>
      <c r="E151" s="75"/>
      <c r="F151" s="75"/>
      <c r="G151" s="75"/>
      <c r="H151" s="75"/>
    </row>
    <row r="152" spans="2:8" ht="12.75">
      <c r="B152" s="207"/>
      <c r="C152" s="75"/>
      <c r="D152" s="75"/>
      <c r="E152" s="75"/>
      <c r="F152" s="75"/>
      <c r="G152" s="75"/>
      <c r="H152" s="75"/>
    </row>
    <row r="153" spans="2:8" ht="12.75">
      <c r="B153" s="207"/>
      <c r="C153" s="75"/>
      <c r="D153" s="75"/>
      <c r="E153" s="75"/>
      <c r="F153" s="75"/>
      <c r="G153" s="75"/>
      <c r="H153" s="75"/>
    </row>
    <row r="154" spans="2:8" ht="12.75">
      <c r="B154" s="207"/>
      <c r="C154" s="75"/>
      <c r="D154" s="75"/>
      <c r="E154" s="75"/>
      <c r="F154" s="75"/>
      <c r="G154" s="75"/>
      <c r="H154" s="75"/>
    </row>
    <row r="155" spans="2:8" ht="12.75">
      <c r="B155" s="207"/>
      <c r="C155" s="75"/>
      <c r="D155" s="75"/>
      <c r="E155" s="75"/>
      <c r="F155" s="75"/>
      <c r="G155" s="75"/>
      <c r="H155" s="75"/>
    </row>
    <row r="156" spans="2:8" ht="12.75">
      <c r="B156" s="207"/>
      <c r="C156" s="75"/>
      <c r="D156" s="75"/>
      <c r="E156" s="75"/>
      <c r="F156" s="75"/>
      <c r="G156" s="75"/>
      <c r="H156" s="75"/>
    </row>
    <row r="157" spans="2:8" ht="12.75">
      <c r="B157" s="207"/>
      <c r="C157" s="75"/>
      <c r="D157" s="75"/>
      <c r="E157" s="75"/>
      <c r="F157" s="75"/>
      <c r="G157" s="75"/>
      <c r="H157" s="75"/>
    </row>
    <row r="158" spans="2:8" ht="12.75">
      <c r="B158" s="207"/>
      <c r="C158" s="75"/>
      <c r="D158" s="75"/>
      <c r="E158" s="75"/>
      <c r="F158" s="75"/>
      <c r="G158" s="75"/>
      <c r="H158" s="75"/>
    </row>
    <row r="159" spans="2:8" ht="12.75">
      <c r="B159" s="207"/>
      <c r="C159" s="75"/>
      <c r="D159" s="75"/>
      <c r="E159" s="75"/>
      <c r="F159" s="75"/>
      <c r="G159" s="75"/>
      <c r="H159" s="75"/>
    </row>
    <row r="160" spans="2:8" ht="12.75">
      <c r="B160" s="207"/>
      <c r="C160" s="75"/>
      <c r="D160" s="75"/>
      <c r="E160" s="75"/>
      <c r="F160" s="75"/>
      <c r="G160" s="75"/>
      <c r="H160" s="75"/>
    </row>
    <row r="161" spans="2:8" ht="12.75">
      <c r="B161" s="207"/>
      <c r="C161" s="75"/>
      <c r="D161" s="75"/>
      <c r="E161" s="75"/>
      <c r="F161" s="75"/>
      <c r="G161" s="75"/>
      <c r="H161" s="75"/>
    </row>
    <row r="162" spans="3:8" ht="12.75">
      <c r="C162" s="75"/>
      <c r="D162" s="75"/>
      <c r="E162" s="75"/>
      <c r="F162" s="75"/>
      <c r="G162" s="75"/>
      <c r="H162" s="75"/>
    </row>
    <row r="163" spans="3:8" ht="12.75">
      <c r="C163" s="75"/>
      <c r="D163" s="75"/>
      <c r="E163" s="75"/>
      <c r="F163" s="75"/>
      <c r="G163" s="75"/>
      <c r="H163" s="75"/>
    </row>
    <row r="164" spans="3:8" ht="12.75">
      <c r="C164" s="75"/>
      <c r="D164" s="75"/>
      <c r="E164" s="75"/>
      <c r="F164" s="75"/>
      <c r="G164" s="75"/>
      <c r="H164" s="75"/>
    </row>
    <row r="165" spans="3:8" ht="12.75">
      <c r="C165" s="75"/>
      <c r="D165" s="75"/>
      <c r="E165" s="75"/>
      <c r="F165" s="75"/>
      <c r="G165" s="75"/>
      <c r="H165" s="75"/>
    </row>
    <row r="166" spans="3:8" ht="12.75">
      <c r="C166" s="75"/>
      <c r="D166" s="75"/>
      <c r="E166" s="75"/>
      <c r="F166" s="75"/>
      <c r="G166" s="75"/>
      <c r="H166" s="75"/>
    </row>
    <row r="167" spans="3:8" ht="12.75">
      <c r="C167" s="75"/>
      <c r="D167" s="75"/>
      <c r="E167" s="75"/>
      <c r="F167" s="75"/>
      <c r="G167" s="75"/>
      <c r="H167" s="75"/>
    </row>
    <row r="168" spans="3:8" ht="12.75">
      <c r="C168" s="75"/>
      <c r="D168" s="75"/>
      <c r="E168" s="75"/>
      <c r="F168" s="75"/>
      <c r="G168" s="75"/>
      <c r="H168" s="75"/>
    </row>
    <row r="169" spans="3:8" ht="12.75">
      <c r="C169" s="75"/>
      <c r="D169" s="75"/>
      <c r="E169" s="75"/>
      <c r="F169" s="75"/>
      <c r="G169" s="75"/>
      <c r="H169" s="75"/>
    </row>
    <row r="170" spans="3:8" ht="12.75">
      <c r="C170" s="75"/>
      <c r="D170" s="75"/>
      <c r="E170" s="75"/>
      <c r="F170" s="75"/>
      <c r="G170" s="75"/>
      <c r="H170" s="75"/>
    </row>
    <row r="171" spans="3:8" ht="12.75">
      <c r="C171" s="75"/>
      <c r="D171" s="75"/>
      <c r="E171" s="75"/>
      <c r="F171" s="75"/>
      <c r="G171" s="75"/>
      <c r="H171" s="75"/>
    </row>
    <row r="172" spans="3:8" ht="12.75">
      <c r="C172" s="75"/>
      <c r="D172" s="75"/>
      <c r="E172" s="75"/>
      <c r="F172" s="75"/>
      <c r="G172" s="75"/>
      <c r="H172" s="75"/>
    </row>
    <row r="173" spans="3:8" ht="12.75">
      <c r="C173" s="75"/>
      <c r="D173" s="75"/>
      <c r="E173" s="75"/>
      <c r="F173" s="75"/>
      <c r="G173" s="75"/>
      <c r="H173" s="75"/>
    </row>
    <row r="174" spans="3:8" ht="12.75">
      <c r="C174" s="75"/>
      <c r="D174" s="75"/>
      <c r="E174" s="75"/>
      <c r="F174" s="75"/>
      <c r="G174" s="75"/>
      <c r="H174" s="75"/>
    </row>
    <row r="175" spans="3:8" ht="12.75">
      <c r="C175" s="75"/>
      <c r="D175" s="75"/>
      <c r="E175" s="75"/>
      <c r="F175" s="75"/>
      <c r="G175" s="75"/>
      <c r="H175" s="75"/>
    </row>
    <row r="176" spans="3:8" ht="12.75">
      <c r="C176" s="75"/>
      <c r="D176" s="75"/>
      <c r="E176" s="75"/>
      <c r="F176" s="75"/>
      <c r="G176" s="75"/>
      <c r="H176" s="75"/>
    </row>
    <row r="177" spans="3:8" ht="12.75">
      <c r="C177" s="75"/>
      <c r="D177" s="75"/>
      <c r="E177" s="75"/>
      <c r="F177" s="75"/>
      <c r="G177" s="75"/>
      <c r="H177" s="75"/>
    </row>
    <row r="178" spans="3:8" ht="12.75">
      <c r="C178" s="75"/>
      <c r="D178" s="75"/>
      <c r="E178" s="75"/>
      <c r="F178" s="75"/>
      <c r="G178" s="75"/>
      <c r="H178" s="75"/>
    </row>
    <row r="179" spans="3:8" ht="12.75">
      <c r="C179" s="75"/>
      <c r="D179" s="75"/>
      <c r="E179" s="75"/>
      <c r="F179" s="75"/>
      <c r="G179" s="75"/>
      <c r="H179" s="75"/>
    </row>
    <row r="180" spans="3:8" ht="12.75">
      <c r="C180" s="75"/>
      <c r="D180" s="75"/>
      <c r="E180" s="75"/>
      <c r="F180" s="75"/>
      <c r="G180" s="75"/>
      <c r="H180" s="75"/>
    </row>
    <row r="181" spans="3:8" ht="12.75">
      <c r="C181" s="75"/>
      <c r="D181" s="75"/>
      <c r="E181" s="75"/>
      <c r="F181" s="75"/>
      <c r="G181" s="75"/>
      <c r="H181" s="75"/>
    </row>
    <row r="182" spans="3:8" ht="12.75">
      <c r="C182" s="75"/>
      <c r="D182" s="75"/>
      <c r="E182" s="75"/>
      <c r="F182" s="75"/>
      <c r="G182" s="75"/>
      <c r="H182" s="75"/>
    </row>
    <row r="183" spans="3:8" ht="12.75">
      <c r="C183" s="75"/>
      <c r="D183" s="75"/>
      <c r="E183" s="75"/>
      <c r="F183" s="75"/>
      <c r="G183" s="75"/>
      <c r="H183" s="75"/>
    </row>
    <row r="184" spans="3:8" ht="12.75">
      <c r="C184" s="75"/>
      <c r="D184" s="75"/>
      <c r="E184" s="75"/>
      <c r="F184" s="75"/>
      <c r="G184" s="75"/>
      <c r="H184" s="75"/>
    </row>
    <row r="185" spans="3:8" ht="12.75">
      <c r="C185" s="75"/>
      <c r="D185" s="75"/>
      <c r="E185" s="75"/>
      <c r="F185" s="75"/>
      <c r="G185" s="75"/>
      <c r="H185" s="75"/>
    </row>
    <row r="186" spans="3:8" ht="12.75">
      <c r="C186" s="75"/>
      <c r="D186" s="75"/>
      <c r="E186" s="75"/>
      <c r="F186" s="75"/>
      <c r="G186" s="75"/>
      <c r="H186" s="75"/>
    </row>
    <row r="187" spans="3:8" ht="12.75">
      <c r="C187" s="75"/>
      <c r="D187" s="75"/>
      <c r="E187" s="75"/>
      <c r="F187" s="75"/>
      <c r="G187" s="75"/>
      <c r="H187" s="75"/>
    </row>
    <row r="188" spans="3:8" ht="12.75">
      <c r="C188" s="75"/>
      <c r="D188" s="75"/>
      <c r="E188" s="75"/>
      <c r="F188" s="75"/>
      <c r="G188" s="75"/>
      <c r="H188" s="75"/>
    </row>
    <row r="189" spans="3:8" ht="12.75">
      <c r="C189" s="75"/>
      <c r="D189" s="75"/>
      <c r="E189" s="75"/>
      <c r="F189" s="75"/>
      <c r="G189" s="75"/>
      <c r="H189" s="75"/>
    </row>
    <row r="190" spans="3:8" ht="12.75">
      <c r="C190" s="75"/>
      <c r="D190" s="75"/>
      <c r="E190" s="75"/>
      <c r="F190" s="75"/>
      <c r="G190" s="75"/>
      <c r="H190" s="75"/>
    </row>
    <row r="191" spans="3:8" ht="12.75">
      <c r="C191" s="75"/>
      <c r="D191" s="75"/>
      <c r="E191" s="75"/>
      <c r="F191" s="75"/>
      <c r="G191" s="75"/>
      <c r="H191" s="75"/>
    </row>
    <row r="192" spans="3:8" ht="12.75">
      <c r="C192" s="75"/>
      <c r="D192" s="75"/>
      <c r="E192" s="75"/>
      <c r="F192" s="75"/>
      <c r="G192" s="75"/>
      <c r="H192" s="75"/>
    </row>
    <row r="193" spans="3:8" ht="12.75">
      <c r="C193" s="75"/>
      <c r="D193" s="75"/>
      <c r="E193" s="75"/>
      <c r="F193" s="75"/>
      <c r="G193" s="75"/>
      <c r="H193" s="75"/>
    </row>
    <row r="194" spans="3:8" ht="12.75">
      <c r="C194" s="75"/>
      <c r="D194" s="75"/>
      <c r="E194" s="75"/>
      <c r="F194" s="75"/>
      <c r="G194" s="75"/>
      <c r="H194" s="75"/>
    </row>
    <row r="195" spans="3:8" ht="12.75">
      <c r="C195" s="75"/>
      <c r="D195" s="75"/>
      <c r="E195" s="75"/>
      <c r="F195" s="75"/>
      <c r="G195" s="75"/>
      <c r="H195" s="75"/>
    </row>
    <row r="196" spans="3:8" ht="12.75">
      <c r="C196" s="75"/>
      <c r="D196" s="75"/>
      <c r="E196" s="75"/>
      <c r="F196" s="75"/>
      <c r="G196" s="75"/>
      <c r="H196" s="75"/>
    </row>
    <row r="197" spans="3:8" ht="12.75">
      <c r="C197" s="75"/>
      <c r="D197" s="75"/>
      <c r="E197" s="75"/>
      <c r="F197" s="75"/>
      <c r="G197" s="75"/>
      <c r="H197" s="75"/>
    </row>
    <row r="198" spans="3:8" ht="12.75">
      <c r="C198" s="75"/>
      <c r="D198" s="75"/>
      <c r="E198" s="75"/>
      <c r="F198" s="75"/>
      <c r="G198" s="75"/>
      <c r="H198" s="75"/>
    </row>
    <row r="199" spans="3:8" ht="12.75">
      <c r="C199" s="75"/>
      <c r="D199" s="75"/>
      <c r="E199" s="75"/>
      <c r="F199" s="75"/>
      <c r="G199" s="75"/>
      <c r="H199" s="75"/>
    </row>
    <row r="200" spans="3:8" ht="12.75">
      <c r="C200" s="75"/>
      <c r="D200" s="75"/>
      <c r="E200" s="75"/>
      <c r="F200" s="75"/>
      <c r="G200" s="75"/>
      <c r="H200" s="75"/>
    </row>
    <row r="201" spans="3:8" ht="12.75">
      <c r="C201" s="75"/>
      <c r="D201" s="75"/>
      <c r="E201" s="75"/>
      <c r="F201" s="75"/>
      <c r="G201" s="75"/>
      <c r="H201" s="75"/>
    </row>
    <row r="202" spans="3:8" ht="12.75">
      <c r="C202" s="75"/>
      <c r="D202" s="75"/>
      <c r="E202" s="75"/>
      <c r="F202" s="75"/>
      <c r="G202" s="75"/>
      <c r="H202" s="75"/>
    </row>
    <row r="203" spans="3:8" ht="12.75">
      <c r="C203" s="75"/>
      <c r="D203" s="75"/>
      <c r="E203" s="75"/>
      <c r="F203" s="75"/>
      <c r="G203" s="75"/>
      <c r="H203" s="75"/>
    </row>
    <row r="204" spans="3:8" ht="12.75">
      <c r="C204" s="75"/>
      <c r="D204" s="75"/>
      <c r="E204" s="75"/>
      <c r="F204" s="75"/>
      <c r="G204" s="75"/>
      <c r="H204" s="75"/>
    </row>
    <row r="205" spans="3:8" ht="12.75">
      <c r="C205" s="75"/>
      <c r="D205" s="75"/>
      <c r="E205" s="75"/>
      <c r="F205" s="75"/>
      <c r="G205" s="75"/>
      <c r="H205" s="75"/>
    </row>
    <row r="206" spans="3:8" ht="12.75">
      <c r="C206" s="75"/>
      <c r="D206" s="75"/>
      <c r="E206" s="75"/>
      <c r="F206" s="75"/>
      <c r="G206" s="75"/>
      <c r="H206" s="75"/>
    </row>
    <row r="207" spans="3:8" ht="12.75">
      <c r="C207" s="75"/>
      <c r="D207" s="75"/>
      <c r="E207" s="75"/>
      <c r="F207" s="75"/>
      <c r="G207" s="75"/>
      <c r="H207" s="75"/>
    </row>
    <row r="208" spans="3:8" ht="12.75">
      <c r="C208" s="75"/>
      <c r="D208" s="75"/>
      <c r="E208" s="75"/>
      <c r="F208" s="75"/>
      <c r="G208" s="75"/>
      <c r="H208" s="75"/>
    </row>
    <row r="209" spans="3:8" ht="12.75">
      <c r="C209" s="75"/>
      <c r="D209" s="75"/>
      <c r="E209" s="75"/>
      <c r="F209" s="75"/>
      <c r="G209" s="75"/>
      <c r="H209" s="75"/>
    </row>
    <row r="210" spans="3:8" ht="12.75">
      <c r="C210" s="75"/>
      <c r="D210" s="75"/>
      <c r="E210" s="75"/>
      <c r="F210" s="75"/>
      <c r="G210" s="75"/>
      <c r="H210" s="75"/>
    </row>
    <row r="211" spans="3:8" ht="12.75">
      <c r="C211" s="75"/>
      <c r="D211" s="75"/>
      <c r="E211" s="75"/>
      <c r="F211" s="75"/>
      <c r="G211" s="75"/>
      <c r="H211" s="75"/>
    </row>
    <row r="212" spans="3:8" ht="12.75">
      <c r="C212" s="75"/>
      <c r="D212" s="75"/>
      <c r="E212" s="75"/>
      <c r="F212" s="75"/>
      <c r="G212" s="75"/>
      <c r="H212" s="75"/>
    </row>
    <row r="213" spans="3:8" ht="12.75">
      <c r="C213" s="75"/>
      <c r="D213" s="75"/>
      <c r="E213" s="75"/>
      <c r="F213" s="75"/>
      <c r="G213" s="75"/>
      <c r="H213" s="75"/>
    </row>
    <row r="214" spans="3:8" ht="12.75">
      <c r="C214" s="75"/>
      <c r="D214" s="75"/>
      <c r="E214" s="75"/>
      <c r="F214" s="75"/>
      <c r="G214" s="75"/>
      <c r="H214" s="75"/>
    </row>
    <row r="215" spans="3:8" ht="12.75">
      <c r="C215" s="75"/>
      <c r="D215" s="75"/>
      <c r="E215" s="75"/>
      <c r="F215" s="75"/>
      <c r="G215" s="75"/>
      <c r="H215" s="75"/>
    </row>
    <row r="216" spans="3:8" ht="12.75">
      <c r="C216" s="75"/>
      <c r="D216" s="75"/>
      <c r="E216" s="75"/>
      <c r="F216" s="75"/>
      <c r="G216" s="75"/>
      <c r="H216" s="75"/>
    </row>
    <row r="217" spans="3:8" ht="12.75">
      <c r="C217" s="75"/>
      <c r="D217" s="75"/>
      <c r="E217" s="75"/>
      <c r="F217" s="75"/>
      <c r="G217" s="75"/>
      <c r="H217" s="75"/>
    </row>
    <row r="218" spans="3:8" ht="12.75">
      <c r="C218" s="75"/>
      <c r="D218" s="75"/>
      <c r="E218" s="75"/>
      <c r="F218" s="75"/>
      <c r="G218" s="75"/>
      <c r="H218" s="75"/>
    </row>
    <row r="219" spans="3:8" ht="12.75">
      <c r="C219" s="75"/>
      <c r="D219" s="75"/>
      <c r="E219" s="75"/>
      <c r="F219" s="75"/>
      <c r="G219" s="75"/>
      <c r="H219" s="75"/>
    </row>
    <row r="220" spans="3:8" ht="12.75">
      <c r="C220" s="75"/>
      <c r="D220" s="75"/>
      <c r="E220" s="75"/>
      <c r="F220" s="75"/>
      <c r="G220" s="75"/>
      <c r="H220" s="75"/>
    </row>
    <row r="221" spans="3:8" ht="12.75">
      <c r="C221" s="75"/>
      <c r="D221" s="75"/>
      <c r="E221" s="75"/>
      <c r="F221" s="75"/>
      <c r="G221" s="75"/>
      <c r="H221" s="75"/>
    </row>
    <row r="222" spans="3:8" ht="12.75">
      <c r="C222" s="75"/>
      <c r="D222" s="75"/>
      <c r="E222" s="75"/>
      <c r="F222" s="75"/>
      <c r="G222" s="75"/>
      <c r="H222" s="75"/>
    </row>
    <row r="223" spans="3:8" ht="12.75">
      <c r="C223" s="75"/>
      <c r="D223" s="75"/>
      <c r="E223" s="75"/>
      <c r="F223" s="75"/>
      <c r="G223" s="75"/>
      <c r="H223" s="75"/>
    </row>
    <row r="224" spans="3:8" ht="12.75">
      <c r="C224" s="75"/>
      <c r="D224" s="75"/>
      <c r="E224" s="75"/>
      <c r="F224" s="75"/>
      <c r="G224" s="75"/>
      <c r="H224" s="75"/>
    </row>
    <row r="225" spans="3:8" ht="12.75">
      <c r="C225" s="75"/>
      <c r="D225" s="75"/>
      <c r="E225" s="75"/>
      <c r="F225" s="75"/>
      <c r="G225" s="75"/>
      <c r="H225" s="75"/>
    </row>
    <row r="226" spans="3:8" ht="12.75">
      <c r="C226" s="75"/>
      <c r="D226" s="75"/>
      <c r="E226" s="75"/>
      <c r="F226" s="75"/>
      <c r="G226" s="75"/>
      <c r="H226" s="75"/>
    </row>
  </sheetData>
  <mergeCells count="28">
    <mergeCell ref="A1:C1"/>
    <mergeCell ref="A5:H5"/>
    <mergeCell ref="A7:A8"/>
    <mergeCell ref="B7:B8"/>
    <mergeCell ref="C7:C8"/>
    <mergeCell ref="D7:H7"/>
    <mergeCell ref="A9:H9"/>
    <mergeCell ref="A14:H14"/>
    <mergeCell ref="A15:A19"/>
    <mergeCell ref="A21:A23"/>
    <mergeCell ref="A25:A27"/>
    <mergeCell ref="A29:A30"/>
    <mergeCell ref="B29:B30"/>
    <mergeCell ref="C29:C30"/>
    <mergeCell ref="D29:H29"/>
    <mergeCell ref="A31:H31"/>
    <mergeCell ref="A32:A34"/>
    <mergeCell ref="A40:H40"/>
    <mergeCell ref="A41:A45"/>
    <mergeCell ref="A48:A49"/>
    <mergeCell ref="B48:B49"/>
    <mergeCell ref="C48:C49"/>
    <mergeCell ref="A60:H60"/>
    <mergeCell ref="A61:A63"/>
    <mergeCell ref="D48:H48"/>
    <mergeCell ref="A50:H50"/>
    <mergeCell ref="A51:A53"/>
    <mergeCell ref="A55:A58"/>
  </mergeCells>
  <printOptions/>
  <pageMargins left="0.1968503937007874" right="0.1968503937007874" top="0.3937007874015748" bottom="0.3937007874015748" header="0.5118110236220472" footer="0.511811023622047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C34"/>
  <sheetViews>
    <sheetView tabSelected="1" workbookViewId="0" topLeftCell="A1">
      <selection activeCell="D2" sqref="D2"/>
    </sheetView>
  </sheetViews>
  <sheetFormatPr defaultColWidth="9.140625" defaultRowHeight="12.75"/>
  <cols>
    <col min="1" max="1" width="40.57421875" style="0" customWidth="1"/>
    <col min="2" max="2" width="0.5625" style="0" customWidth="1"/>
    <col min="3" max="3" width="41.421875" style="0" customWidth="1"/>
  </cols>
  <sheetData>
    <row r="1" ht="32.25" customHeight="1">
      <c r="A1" s="62" t="s">
        <v>234</v>
      </c>
    </row>
    <row r="2" ht="38.25">
      <c r="C2" s="62" t="s">
        <v>34</v>
      </c>
    </row>
    <row r="3" spans="1:3" ht="57.75" customHeight="1" thickBot="1">
      <c r="A3" s="349" t="s">
        <v>35</v>
      </c>
      <c r="B3" s="349"/>
      <c r="C3" s="349"/>
    </row>
    <row r="4" spans="1:3" ht="35.25" customHeight="1" thickBot="1" thickTop="1">
      <c r="A4" s="63" t="s">
        <v>36</v>
      </c>
      <c r="B4" s="64" t="s">
        <v>37</v>
      </c>
      <c r="C4" s="65" t="s">
        <v>38</v>
      </c>
    </row>
    <row r="5" spans="1:3" ht="15.75" thickTop="1">
      <c r="A5" s="66" t="s">
        <v>39</v>
      </c>
      <c r="B5" s="67">
        <f>663+131</f>
        <v>794</v>
      </c>
      <c r="C5" s="68">
        <f>B5*5+200+400+400</f>
        <v>4970</v>
      </c>
    </row>
    <row r="6" spans="1:3" ht="15">
      <c r="A6" s="66" t="s">
        <v>40</v>
      </c>
      <c r="B6" s="67">
        <f>268</f>
        <v>268</v>
      </c>
      <c r="C6" s="68">
        <f>B6*5+158+150+200</f>
        <v>1848</v>
      </c>
    </row>
    <row r="7" spans="1:3" ht="15">
      <c r="A7" s="66" t="s">
        <v>41</v>
      </c>
      <c r="B7" s="67">
        <f>392+63</f>
        <v>455</v>
      </c>
      <c r="C7" s="68">
        <f aca="true" t="shared" si="0" ref="C7:C26">B7*5</f>
        <v>2275</v>
      </c>
    </row>
    <row r="8" spans="1:3" ht="15">
      <c r="A8" s="66" t="s">
        <v>42</v>
      </c>
      <c r="B8" s="67">
        <v>177</v>
      </c>
      <c r="C8" s="68">
        <f>B8*5+150-150</f>
        <v>885</v>
      </c>
    </row>
    <row r="9" spans="1:3" ht="15">
      <c r="A9" s="66" t="s">
        <v>43</v>
      </c>
      <c r="B9" s="67">
        <f>184+12</f>
        <v>196</v>
      </c>
      <c r="C9" s="68">
        <f>B9*5+1000+400</f>
        <v>2380</v>
      </c>
    </row>
    <row r="10" spans="1:3" ht="15">
      <c r="A10" s="66" t="s">
        <v>44</v>
      </c>
      <c r="B10" s="67">
        <f>744</f>
        <v>744</v>
      </c>
      <c r="C10" s="68">
        <f>B10*5+400</f>
        <v>4120</v>
      </c>
    </row>
    <row r="11" spans="1:3" ht="15">
      <c r="A11" s="66" t="s">
        <v>45</v>
      </c>
      <c r="B11" s="67">
        <f>175</f>
        <v>175</v>
      </c>
      <c r="C11" s="68">
        <f t="shared" si="0"/>
        <v>875</v>
      </c>
    </row>
    <row r="12" spans="1:3" ht="15">
      <c r="A12" s="66" t="s">
        <v>46</v>
      </c>
      <c r="B12" s="67">
        <f>29+12+117+104</f>
        <v>262</v>
      </c>
      <c r="C12" s="68">
        <f>B12*5+200</f>
        <v>1510</v>
      </c>
    </row>
    <row r="13" spans="1:3" ht="15">
      <c r="A13" s="66" t="s">
        <v>47</v>
      </c>
      <c r="B13" s="67">
        <f>196</f>
        <v>196</v>
      </c>
      <c r="C13" s="68">
        <f>B13*5+300</f>
        <v>1280</v>
      </c>
    </row>
    <row r="14" spans="1:3" ht="15">
      <c r="A14" s="66" t="s">
        <v>48</v>
      </c>
      <c r="B14" s="67">
        <f>201+27+43</f>
        <v>271</v>
      </c>
      <c r="C14" s="68">
        <f t="shared" si="0"/>
        <v>1355</v>
      </c>
    </row>
    <row r="15" spans="1:3" ht="15">
      <c r="A15" s="66" t="s">
        <v>49</v>
      </c>
      <c r="B15" s="67">
        <f>424</f>
        <v>424</v>
      </c>
      <c r="C15" s="68">
        <f>B15*5+150+500</f>
        <v>2770</v>
      </c>
    </row>
    <row r="16" spans="1:3" ht="15">
      <c r="A16" s="66" t="s">
        <v>50</v>
      </c>
      <c r="B16" s="67">
        <f>356+202</f>
        <v>558</v>
      </c>
      <c r="C16" s="68">
        <f t="shared" si="0"/>
        <v>2790</v>
      </c>
    </row>
    <row r="17" spans="1:3" ht="15">
      <c r="A17" s="66" t="s">
        <v>51</v>
      </c>
      <c r="B17" s="67">
        <f>606</f>
        <v>606</v>
      </c>
      <c r="C17" s="68">
        <f>B17*5+200</f>
        <v>3230</v>
      </c>
    </row>
    <row r="18" spans="1:3" ht="15">
      <c r="A18" s="66" t="s">
        <v>52</v>
      </c>
      <c r="B18" s="67">
        <f>178</f>
        <v>178</v>
      </c>
      <c r="C18" s="68">
        <f t="shared" si="0"/>
        <v>890</v>
      </c>
    </row>
    <row r="19" spans="1:3" ht="15">
      <c r="A19" s="66" t="s">
        <v>53</v>
      </c>
      <c r="B19" s="67">
        <f>524+11</f>
        <v>535</v>
      </c>
      <c r="C19" s="68">
        <f t="shared" si="0"/>
        <v>2675</v>
      </c>
    </row>
    <row r="20" spans="1:3" ht="15">
      <c r="A20" s="66" t="s">
        <v>54</v>
      </c>
      <c r="B20" s="67">
        <f>767</f>
        <v>767</v>
      </c>
      <c r="C20" s="68">
        <f t="shared" si="0"/>
        <v>3835</v>
      </c>
    </row>
    <row r="21" spans="1:3" ht="15">
      <c r="A21" s="66" t="s">
        <v>55</v>
      </c>
      <c r="B21" s="67">
        <f>578</f>
        <v>578</v>
      </c>
      <c r="C21" s="68">
        <f>B21*5+800+200</f>
        <v>3890</v>
      </c>
    </row>
    <row r="22" spans="1:3" ht="15">
      <c r="A22" s="66" t="s">
        <v>56</v>
      </c>
      <c r="B22" s="67">
        <f>885+83</f>
        <v>968</v>
      </c>
      <c r="C22" s="68">
        <f>B22*5+200+600+400</f>
        <v>6040</v>
      </c>
    </row>
    <row r="23" spans="1:3" ht="15">
      <c r="A23" s="66" t="s">
        <v>57</v>
      </c>
      <c r="B23" s="67">
        <f>413</f>
        <v>413</v>
      </c>
      <c r="C23" s="68">
        <f t="shared" si="0"/>
        <v>2065</v>
      </c>
    </row>
    <row r="24" spans="1:3" ht="15">
      <c r="A24" s="66" t="s">
        <v>58</v>
      </c>
      <c r="B24" s="67">
        <f>137+42</f>
        <v>179</v>
      </c>
      <c r="C24" s="68">
        <f t="shared" si="0"/>
        <v>895</v>
      </c>
    </row>
    <row r="25" spans="1:3" ht="15">
      <c r="A25" s="66" t="s">
        <v>59</v>
      </c>
      <c r="B25" s="67">
        <f>298+6+32</f>
        <v>336</v>
      </c>
      <c r="C25" s="68">
        <f>B25*5+500+1200</f>
        <v>3380</v>
      </c>
    </row>
    <row r="26" spans="1:3" ht="15.75" thickBot="1">
      <c r="A26" s="69" t="s">
        <v>60</v>
      </c>
      <c r="B26" s="70">
        <f>286+30</f>
        <v>316</v>
      </c>
      <c r="C26" s="71">
        <f t="shared" si="0"/>
        <v>1580</v>
      </c>
    </row>
    <row r="27" spans="1:3" ht="17.25" thickBot="1" thickTop="1">
      <c r="A27" s="72" t="s">
        <v>20</v>
      </c>
      <c r="B27" s="73">
        <f>SUM(B5:B26)</f>
        <v>9396</v>
      </c>
      <c r="C27" s="74">
        <f>SUM(C5:C26)</f>
        <v>55538</v>
      </c>
    </row>
    <row r="28" ht="13.5" thickTop="1"/>
    <row r="34" ht="12.75">
      <c r="C34" s="75"/>
    </row>
  </sheetData>
  <mergeCells count="1">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2009-05-28T11:53:42Z</cp:lastPrinted>
  <dcterms:created xsi:type="dcterms:W3CDTF">2009-05-26T10:29:26Z</dcterms:created>
  <dcterms:modified xsi:type="dcterms:W3CDTF">2009-05-28T11:53:45Z</dcterms:modified>
  <cp:category/>
  <cp:version/>
  <cp:contentType/>
  <cp:contentStatus/>
</cp:coreProperties>
</file>