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40" windowWidth="10875" windowHeight="7170" tabRatio="833" activeTab="6"/>
  </bookViews>
  <sheets>
    <sheet name="załacznik nr 1" sheetId="1" r:id="rId1"/>
    <sheet name="załacznik nr 2" sheetId="2" r:id="rId2"/>
    <sheet name="załącznik nr 3" sheetId="3" r:id="rId3"/>
    <sheet name="załącznik nr 4" sheetId="4" r:id="rId4"/>
    <sheet name="załącznik nr 5" sheetId="5" r:id="rId5"/>
    <sheet name="załącznik nr 6" sheetId="6" r:id="rId6"/>
    <sheet name="załacznik nr 7" sheetId="7" r:id="rId7"/>
  </sheets>
  <definedNames/>
  <calcPr fullCalcOnLoad="1"/>
</workbook>
</file>

<file path=xl/sharedStrings.xml><?xml version="1.0" encoding="utf-8"?>
<sst xmlns="http://schemas.openxmlformats.org/spreadsheetml/2006/main" count="483" uniqueCount="292">
  <si>
    <t xml:space="preserve">Załącznik Nr 11 do Uchwały Rady Gminy w Chojnowie  </t>
  </si>
  <si>
    <t>Nr XXIX/180/2008 z dnia 18 grudnia 2008</t>
  </si>
  <si>
    <t xml:space="preserve">PLAN PRZYCHODÓW I WYDATKÓW </t>
  </si>
  <si>
    <t>Gospodarstwa Pomocniczego Urzędu Gminy w Chojnowie z/s w Piotrowicach na rok 2009</t>
  </si>
  <si>
    <t>Plan przychodów na rok 2009</t>
  </si>
  <si>
    <t>§ 0830</t>
  </si>
  <si>
    <t>Wpływy z usług</t>
  </si>
  <si>
    <t>Pozostałe przychody</t>
  </si>
  <si>
    <t>RAZEM</t>
  </si>
  <si>
    <t>Plan wydatków na rok 2009</t>
  </si>
  <si>
    <t>§ 3020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</si>
  <si>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</si>
  <si>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</si>
  <si>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</si>
  <si>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</si>
  <si>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</si>
  <si>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</si>
  <si>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</si>
  <si>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</si>
  <si>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4170</t>
  </si>
  <si>
    <t>Wynagrodzenia bezosobowe</t>
  </si>
  <si>
    <t>§ 4210</t>
  </si>
  <si>
    <t>Zakup materiałów i wyposażenia.</t>
  </si>
  <si>
    <t>§ 4220</t>
  </si>
  <si>
    <t>Zakup środków żywności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</si>
  <si>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</si>
  <si>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</si>
  <si>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</si>
  <si>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</si>
  <si>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</si>
  <si>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</si>
  <si>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</si>
  <si>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pozostałych.</t>
  </si>
  <si>
    <t>§ 4370</t>
  </si>
  <si>
    <t>Opłaty z tytułu zakupu usług telekomunikacyjnych telefonii stacjonarnej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</si>
  <si>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</si>
  <si>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</si>
  <si>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</si>
  <si>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</si>
  <si>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</si>
  <si>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</si>
  <si>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4480</t>
  </si>
  <si>
    <t>Podatek od nieruchomości</t>
  </si>
  <si>
    <t>§ 4520</t>
  </si>
  <si>
    <t>Opłaty na rzecz budżetu państwa</t>
  </si>
  <si>
    <t>§ 4530</t>
  </si>
  <si>
    <t>Podatek od towarów i usług VAT</t>
  </si>
  <si>
    <t>§ 4580</t>
  </si>
  <si>
    <t>Pozostałe odsetki</t>
  </si>
  <si>
    <t>Odsetki od nieterminowych wpłat podatku od nieruchomości</t>
  </si>
  <si>
    <t>§ 4680</t>
  </si>
  <si>
    <t>Odsetki od nieterminowych wpłat podatku od towarów i usług (VAT)</t>
  </si>
  <si>
    <t>§ 4720</t>
  </si>
  <si>
    <t>Amortyzacja</t>
  </si>
  <si>
    <t>§ 4740</t>
  </si>
  <si>
    <t>§ 4750</t>
  </si>
  <si>
    <t>Pozostałe koszty</t>
  </si>
  <si>
    <t>Stan środków obrotowych na koniec roku</t>
  </si>
  <si>
    <t>§ 4390</t>
  </si>
  <si>
    <t>Zakup usług obejmujących wykonanie ekspertyz, analiz i opinii</t>
  </si>
  <si>
    <t>Zakup materiałów papierniczych do sprzętu drukarskiego i urządzeń kserograficznych.</t>
  </si>
  <si>
    <t>Zakup akcesoriów komputerowych, w tym programów i licencji.</t>
  </si>
  <si>
    <t>Stan środków obrotowych na początek roku</t>
  </si>
  <si>
    <t>§ 4670</t>
  </si>
  <si>
    <t>Dział</t>
  </si>
  <si>
    <t>Rozdział</t>
  </si>
  <si>
    <t>Paragraf</t>
  </si>
  <si>
    <t>Treść</t>
  </si>
  <si>
    <t>Zmniejszenia</t>
  </si>
  <si>
    <t>Zwiększenia</t>
  </si>
  <si>
    <t>Rolnictwo i łowiectwo</t>
  </si>
  <si>
    <t>Infrastruktura wodociągowa i sanitacyjna wsi</t>
  </si>
  <si>
    <t>Wpływy z różnych dochodów</t>
  </si>
  <si>
    <t>Pozostała działalność</t>
  </si>
  <si>
    <t>Wpływy z różnych opłat</t>
  </si>
  <si>
    <t>Gospodarka mieszkaniowa</t>
  </si>
  <si>
    <t>Gospodarka gruntami i nieruchomościami</t>
  </si>
  <si>
    <t>Administracja publiczna</t>
  </si>
  <si>
    <t>Otrzymane spadki, zapisy i darowizny w postaci pieniężnej</t>
  </si>
  <si>
    <t>Podatek rolny</t>
  </si>
  <si>
    <t>Podatek leśny</t>
  </si>
  <si>
    <t>Podatek od środków transportowych</t>
  </si>
  <si>
    <t>Odsetki od nieterminowych wpłat z tytułu podatków i opłat</t>
  </si>
  <si>
    <t>Wpływy z opłaty skarbowej</t>
  </si>
  <si>
    <t>Wpływy  z opłat za zezwolenia na sprzedaż alkoholu</t>
  </si>
  <si>
    <t>Różne rozliczenia</t>
  </si>
  <si>
    <t>Różne rozliczenia finansowe</t>
  </si>
  <si>
    <t>Edukacyjna opieka wychowawcza</t>
  </si>
  <si>
    <t>Razem</t>
  </si>
  <si>
    <t>Załącznik Nr 1 do Uchwały Rady Gminy Chojnów</t>
  </si>
  <si>
    <t>DOCHODY</t>
  </si>
  <si>
    <t>Przychody z zaciągniętych pożyczek i kredytów na rynku krajowym</t>
  </si>
  <si>
    <t>Wpływy z opłat za zarząd, użytkowanie i użytkowanie wieczyste nieruchomości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</si>
  <si>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</si>
  <si>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</si>
  <si>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</si>
  <si>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</si>
  <si>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</si>
  <si>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Kolonie i obozy oraz inne formy wypoczynku dzieci i młodzieży szkolnej, a także szkolenia młodzieży</t>
  </si>
  <si>
    <t>Załącznik Nr 8 do Uchwały Rady Gminy w Chojnowie                                                                             Nr XXIX/180/2008  z dnia 18 grudnia 2008</t>
  </si>
  <si>
    <t>PLAN PRZYCHODÓW I WYDATKÓW</t>
  </si>
  <si>
    <t>Gminnego Zakładu Gospodarki Komunalnej i Mieszkaniowej w Chojnowie                   na rok 2009</t>
  </si>
  <si>
    <t>Stan środków na początek roku</t>
  </si>
  <si>
    <t>§ 2650</t>
  </si>
  <si>
    <t>Dotacja przedmiotowa z budżetu Gminy na zadania bieżące (netto)*</t>
  </si>
  <si>
    <t>Wydatki osobowe niezaliczone do wynagrodzeń</t>
  </si>
  <si>
    <t>Zakup usług pozostałych</t>
  </si>
  <si>
    <t>§ 4350</t>
  </si>
  <si>
    <t>Zakup usług dostępu do sieci Internet</t>
  </si>
  <si>
    <t>§ 4360</t>
  </si>
  <si>
    <t>Opłaty z tytułu zakupu usług telekomunikacyjnych telefonii komórkowej.</t>
  </si>
  <si>
    <t>Opłaty z tytułu zakupu usług telekomunikacyjnych telefonii stacjonarnej.</t>
  </si>
  <si>
    <t>§ 4460</t>
  </si>
  <si>
    <t>Podatek dochodowy od osób prawnych</t>
  </si>
  <si>
    <t>Opłaty na rzecz budżetu jednostek samorządu terytorialnego</t>
  </si>
  <si>
    <t>Podatek od towarów i usług (VAT)</t>
  </si>
  <si>
    <t>§ 4700</t>
  </si>
  <si>
    <t>Szkolenie pracowników niebędących członkami korpusu służby cywilnej</t>
  </si>
  <si>
    <t>Zakup materiałów papierniczych do sprzętu drukarskiego i urządzeń kserograficznych</t>
  </si>
  <si>
    <t>Zakup akcesoriów komputerowych</t>
  </si>
  <si>
    <t>Pozostałe wydatki (stanowiące koszty)</t>
  </si>
  <si>
    <t>Stan środków na koniec roku</t>
  </si>
  <si>
    <t>Załącznik Nr 16 do Uchwały Rady Gminy w Chojnowie Nr XXIX/180/2008                                     z dnia 18 grudnia 2008</t>
  </si>
  <si>
    <t xml:space="preserve">Sołectwo </t>
  </si>
  <si>
    <t>Ilość mieszkańców</t>
  </si>
  <si>
    <t>Kwota funduszu</t>
  </si>
  <si>
    <t>Biała</t>
  </si>
  <si>
    <t>Biskupin</t>
  </si>
  <si>
    <t>Budziwojów</t>
  </si>
  <si>
    <t>Czernikowice</t>
  </si>
  <si>
    <t>Dobroszów</t>
  </si>
  <si>
    <t xml:space="preserve">Goliszów </t>
  </si>
  <si>
    <t>Gołaczów</t>
  </si>
  <si>
    <t>Gołocin Pawlikowice</t>
  </si>
  <si>
    <t>Groble</t>
  </si>
  <si>
    <t>Jaroszówka</t>
  </si>
  <si>
    <t>Jerzmanowice</t>
  </si>
  <si>
    <t>Konradówka Piotrowice</t>
  </si>
  <si>
    <t xml:space="preserve">Krzywa </t>
  </si>
  <si>
    <t>Michów</t>
  </si>
  <si>
    <t>Niedźwiedzice</t>
  </si>
  <si>
    <t>Okmiany</t>
  </si>
  <si>
    <t>Osetnica</t>
  </si>
  <si>
    <t>Rokitki</t>
  </si>
  <si>
    <t>Stary Łom</t>
  </si>
  <si>
    <t>Strupice</t>
  </si>
  <si>
    <t>Witków</t>
  </si>
  <si>
    <t>Zamienice</t>
  </si>
  <si>
    <t>Budowa sieci wodociągowej dla wsi Gołocin etap II, część I</t>
  </si>
  <si>
    <t>Budowa SUW Okmiany II etap I</t>
  </si>
  <si>
    <t>Remont drogi gminnej w Niedźwiedzicach</t>
  </si>
  <si>
    <t>Budowa chodnika w miejscowości Okmiany w ciągu drogi 2266D. „Bezpieczny uczeń – bezpieczny mieszkaniec"</t>
  </si>
  <si>
    <t>Remont drogi gminnej we wsi Michów</t>
  </si>
  <si>
    <t>Budowa sali sportowej przy Szkole Podstawowej w  Krzywej 52</t>
  </si>
  <si>
    <t>Rozbudowa świetlicy wiejskiej w Zamienicach</t>
  </si>
  <si>
    <t>Budowa dwóch socjalnych budynków mieszkalnych 12-to rodzinnych wraz z przyłączami: wody, kanalizacji sanitarnej i energii elektrycznej - wykonanie dwóch segmentów</t>
  </si>
  <si>
    <t>Wykonanie projektu budowlanego i wykonawczego budowy sieci kanalizacji sanitarnej dla wsi: Zamienice etap I, Rokitki etap II, Czernikowice-Jaroszówka etap III, Biała etap IV wraz z oczyszczalnią ścieków w Zamienicach etap V oraz z pełnieniem nadzoru autorskiego podczas realizacji ww. inwestycji</t>
  </si>
  <si>
    <t>Budowa sieci kanalizacyjnej dla wsi Gołocin etap II, część 2</t>
  </si>
  <si>
    <t>Budowa sieci wodno - kanalizacyjnej dla wsi Pawlikowice etap II</t>
  </si>
  <si>
    <t>Dotacja na budowę punktu bibliotecznego wraz z zapleczem szkoleniowo - warsztatowym we wsi Witków</t>
  </si>
  <si>
    <t>Renowacja murawy boiska we wsi Krzywa</t>
  </si>
  <si>
    <t>Wykonanie przyłączy do boiska sportowego we wsi Krzywa</t>
  </si>
  <si>
    <t>Wyposażenie boiska sportowego  w zaplecze kontenerowe socjalne we wsi Krzywa</t>
  </si>
  <si>
    <t>Załącznik nr 9</t>
  </si>
  <si>
    <t>do Uchwały Rady Gminy w Chojnowie</t>
  </si>
  <si>
    <t xml:space="preserve">DOTACJA PODMIOTOWA I INWESTYCYJNA Z BUDŻETU DLA INSTYTUCJI KULTURY - BIBLIOTEKI </t>
  </si>
  <si>
    <t>LP</t>
  </si>
  <si>
    <t>TREŚĆ</t>
  </si>
  <si>
    <t>KWOTA</t>
  </si>
  <si>
    <t>1.</t>
  </si>
  <si>
    <t>WYNAGRODZENIA I POCHODNE</t>
  </si>
  <si>
    <t>2.</t>
  </si>
  <si>
    <t>ZAKUP MATERIAŁÓW I WYPOSAŻENIA</t>
  </si>
  <si>
    <t>3.</t>
  </si>
  <si>
    <t>ZAKUP POMOCY NAUKOWYCH I DYDAKTYCZNYCH</t>
  </si>
  <si>
    <t>4.</t>
  </si>
  <si>
    <t>ZAKUP USŁUG REMONTOWYCH I POZOSTAŁYCH</t>
  </si>
  <si>
    <t>5.</t>
  </si>
  <si>
    <t>USŁUGI TELEKOMUNIKACYJNE I POCZTOWE</t>
  </si>
  <si>
    <t>6.</t>
  </si>
  <si>
    <t>ZAKUP ENERGII</t>
  </si>
  <si>
    <t>7.</t>
  </si>
  <si>
    <t>PODRÓŻE SŁUŻBOWE KRAJOWE</t>
  </si>
  <si>
    <t>8.</t>
  </si>
  <si>
    <t>ODPIS NA ZAKŁADOWY FUNDUSZ ŚWIADCZEŃ SOCJALNYCH</t>
  </si>
  <si>
    <t>9.</t>
  </si>
  <si>
    <t>PODATEK OD NIERUCHOMOŚCI</t>
  </si>
  <si>
    <t>WYKONANIE  BUDOWY PUNKTU BIBLIOTECZNEGO Z ZAPLECZEM SZKOLENIOWO - WARSZTATOWYM</t>
  </si>
  <si>
    <t>Załącznik Nr 6 do Uchwały Rady Gminy w Chojnowie                        Nr XXIX/180/2008 z dnia 18 grudnia 2008</t>
  </si>
  <si>
    <t>PLAN ZADAŃ INWESTYCYJNYCH NA ROK 2009</t>
  </si>
  <si>
    <t>§</t>
  </si>
  <si>
    <t>Nazwa inwestycji</t>
  </si>
  <si>
    <t>Wartość kosztorysowa</t>
  </si>
  <si>
    <t>Środki własne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</si>
  <si>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</si>
  <si>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</si>
  <si>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</si>
  <si>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</si>
  <si>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010</t>
  </si>
  <si>
    <t>01010</t>
  </si>
  <si>
    <t>6050</t>
  </si>
  <si>
    <t>Wodociąg Goliszów.</t>
  </si>
  <si>
    <t xml:space="preserve">Budowa kanalizacji sanitarnej  dla wsi Zamienice Etap I, Rokitki Etap II, Czernikowice, Jaroszówka Etap III, Biała Etap IV, wraz z oczyszczalnią ścieków w Zamienicach Etap V </t>
  </si>
  <si>
    <t>600</t>
  </si>
  <si>
    <t>60016</t>
  </si>
  <si>
    <t xml:space="preserve">Budowa drogi na terenie przeznaczonym pod rozwój gospodarczy (TAG) w Okmianach </t>
  </si>
  <si>
    <t>6058</t>
  </si>
  <si>
    <t>6059</t>
  </si>
  <si>
    <t>6060</t>
  </si>
  <si>
    <t>Zakup wiat przystankowych</t>
  </si>
  <si>
    <t>700</t>
  </si>
  <si>
    <t>70005</t>
  </si>
  <si>
    <t>Zakup  gruntów  ANR</t>
  </si>
  <si>
    <t>70095</t>
  </si>
  <si>
    <t>750</t>
  </si>
  <si>
    <t>75023</t>
  </si>
  <si>
    <t>Zakup agregatu prądotwórczego na potrzeby Urzędu Gminy</t>
  </si>
  <si>
    <t>754</t>
  </si>
  <si>
    <t>75403</t>
  </si>
  <si>
    <t>6170</t>
  </si>
  <si>
    <t>Wpłaty na dofinansowanie modernizacji Komisariatu Policji w Chojnowie</t>
  </si>
  <si>
    <t>75412</t>
  </si>
  <si>
    <t>Rozbudowa garażu dla OSP Jaroszówka</t>
  </si>
  <si>
    <t>Przebudowa budynku gospodarczego na garaż remizy OSP w Krzywej.</t>
  </si>
  <si>
    <t>Modernizacja Remizy OSP w Niedżwiedzicach</t>
  </si>
  <si>
    <t>6220</t>
  </si>
  <si>
    <t>Dotacja celowa na dofinansowanie karosacji samochodu strażackiego dla OSP Rokitki</t>
  </si>
  <si>
    <t>801</t>
  </si>
  <si>
    <t>80101</t>
  </si>
  <si>
    <t>Zakup pieca CO do Szkoły Podstawowej w Budziwojowie</t>
  </si>
  <si>
    <t>851</t>
  </si>
  <si>
    <t>85121</t>
  </si>
  <si>
    <t>Dotacja na zakup sprzętu stomatologicznego do SPZOZ w Krzywej</t>
  </si>
  <si>
    <t>900</t>
  </si>
  <si>
    <t>90003</t>
  </si>
  <si>
    <t>6068</t>
  </si>
  <si>
    <t>Zakup pojemników do selektywnej zbiórki odpadów komunalnych na terenie gminy Chojnów</t>
  </si>
  <si>
    <t>6069</t>
  </si>
  <si>
    <t>921</t>
  </si>
  <si>
    <t>92116</t>
  </si>
  <si>
    <t>926</t>
  </si>
  <si>
    <t>92695</t>
  </si>
  <si>
    <t>*</t>
  </si>
  <si>
    <t>Melioracje wodne</t>
  </si>
  <si>
    <t>Zakup materiałów i wyposażenia</t>
  </si>
  <si>
    <t>Zakup usług remontowych</t>
  </si>
  <si>
    <t>Transport i łączność</t>
  </si>
  <si>
    <t>Drogi publiczne gminne</t>
  </si>
  <si>
    <t>Zakłady gospodarki mieszkaniowej</t>
  </si>
  <si>
    <t>Dotacja przedmiotowa z budżetu dla zakładu budżetowego</t>
  </si>
  <si>
    <t>Opłaty za usługi internetowe</t>
  </si>
  <si>
    <t>Rady gmin (miast i miast na prawach powiatu)</t>
  </si>
  <si>
    <t>Urzędy gmin (miast i miast na prawach powiatu)</t>
  </si>
  <si>
    <t>Wydatki na zakupy inwestycyjne jednostek budżetowych</t>
  </si>
  <si>
    <t>Wynagrodzenia agencyjno-prowizyjne</t>
  </si>
  <si>
    <t>Obsługa długu publicznego</t>
  </si>
  <si>
    <t>Odsetki od samorządowych papierów wartościowych</t>
  </si>
  <si>
    <t>Koszty postępowania sądowego i prokuratorskiego</t>
  </si>
  <si>
    <t>Oświata i wychowanie</t>
  </si>
  <si>
    <t>Szkoły podstawowe</t>
  </si>
  <si>
    <t>Zakup pomocy naukowych, dydaktycznych i książek</t>
  </si>
  <si>
    <t>Oddziały przedszkolne w szkołach podstawowych</t>
  </si>
  <si>
    <t>Przedszkola</t>
  </si>
  <si>
    <t>Ochrona zdrowia</t>
  </si>
  <si>
    <t>Przeciwdziałanie alkoholizmowi</t>
  </si>
  <si>
    <t>Pomoc społeczna</t>
  </si>
  <si>
    <t>Świadczenia społeczne</t>
  </si>
  <si>
    <t>Dodatki mieszkaniowe</t>
  </si>
  <si>
    <t>Gospodarka komunalna i ochrona środowiska</t>
  </si>
  <si>
    <t>Oświetlenie ulic, placów i dróg</t>
  </si>
  <si>
    <t>Kultura fizyczna i sport</t>
  </si>
  <si>
    <t>Załącznik Nr 2 do Uchwały Rady Gminy Chojnów</t>
  </si>
  <si>
    <t>WYDATKI</t>
  </si>
  <si>
    <t>Zasiłki i pomoc w naturze oraz składki na ubezpieczenia emerytalne i rentowe</t>
  </si>
  <si>
    <t>Świadczenia rodzinne, zaliczka alimentacyjna oraz składki na ubezpieczenia emerytalne i rentowe z ubezpieczenia społecznego</t>
  </si>
  <si>
    <t>Dotacje celowe przekazane gminie na zadania bieżące realizowane na podstawie porozumień (umów) między jednostkami samorządu terytorialnego</t>
  </si>
  <si>
    <t xml:space="preserve">Wydatki osobowe niezaliczone do wynagrodzeń </t>
  </si>
  <si>
    <t>Zakup akcesoriów komputerowych, w tym programów i licencji</t>
  </si>
  <si>
    <t>Opłaty z tytułu zakupu usług telekomunikacyjnych telefonii komórkowej</t>
  </si>
  <si>
    <t>Obsługa papierów wartościowych, kredytów i pożyczek jednostek samorządu terytorialnego</t>
  </si>
  <si>
    <t>Wpłaty na Państwowy Fundusz Rehabilitacji Osób Niepełnosprawnych</t>
  </si>
  <si>
    <t>Kary i odszkodowania wypłacane na rzecz osób prawnych i innych jednostek organizacyjnych</t>
  </si>
  <si>
    <r>
      <t xml:space="preserve">* Dotacja brutto przyznana przez Gminę </t>
    </r>
    <r>
      <rPr>
        <b/>
        <sz val="10"/>
        <rFont val="Arial"/>
        <family val="2"/>
      </rPr>
      <t>265.000,00</t>
    </r>
  </si>
  <si>
    <t>Nr XLIII/253/2009 z dnia 18 grudnia 2009 r.</t>
  </si>
  <si>
    <t>Nr XLIII/253/2009 z dnia 18 grudnia 2009r.</t>
  </si>
  <si>
    <t>Załącznik Nr 3 do Uchwały Rady Gminy Chojnów Nr XLIII/253/2009                                              z dnia 18 grudnia 2009r.</t>
  </si>
  <si>
    <t>Załącznik Nr 4 do Uchwały Rady Gminy Chojnów</t>
  </si>
  <si>
    <t>Załącznik Nr 5 do Uchwały Rady Gminy Chojnów</t>
  </si>
  <si>
    <t xml:space="preserve"> Nr XLIII/253/2009 z dnia 18 grudnia 2009r.</t>
  </si>
  <si>
    <t xml:space="preserve">Załącznik Nr 6 do Uchwały Rady Gminy Chojnów </t>
  </si>
  <si>
    <t>Planowane środki finansowe na potrzeby sołectw w roku 2009                                                            Dział 750 rozdział 75095 paragrafy 4210, 4270, 4260,4300</t>
  </si>
  <si>
    <t>Załącznik Nr 7 do Uchwały Rady Gminy Chojnów Nr XLIII/253/2009                                    z dnia 18 grudnia 2009r.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</si>
</sst>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00"/>
    <numFmt numFmtId="166" formatCode="?,???,??0.00"/>
    <numFmt numFmtId="167" formatCode="\-??,??0.00;\-??,??0.00"/>
    <numFmt numFmtId="168" formatCode="?,??0.00"/>
    <numFmt numFmtId="169" formatCode="00000"/>
    <numFmt numFmtId="170" formatCode="???,??0.00"/>
    <numFmt numFmtId="171" formatCode="0000"/>
    <numFmt numFmtId="172" formatCode="??,??0.00"/>
    <numFmt numFmtId="173" formatCode="??0.00"/>
    <numFmt numFmtId="174" formatCode="???"/>
    <numFmt numFmtId="175" formatCode="\-?,??0.00;\-?,??0.00"/>
    <numFmt numFmtId="176" formatCode="?????"/>
    <numFmt numFmtId="177" formatCode="\-??0.00;\-??0.00"/>
    <numFmt numFmtId="178" formatCode="?0.00"/>
    <numFmt numFmtId="179" formatCode="?"/>
    <numFmt numFmtId="180" formatCode="??,???,??0.00"/>
    <numFmt numFmtId="181" formatCode="\-???,??0.00;\-???,??0.00"/>
    <numFmt numFmtId="182" formatCode="????"/>
    <numFmt numFmtId="183" formatCode="\-?0.00;\-?0.00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sz val="8"/>
      <name val="Arial"/>
      <family val="0"/>
    </font>
    <font>
      <b/>
      <sz val="8.5"/>
      <color indexed="8"/>
      <name val="Arial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43" fontId="0" fillId="0" borderId="0" xfId="15" applyAlignment="1">
      <alignment/>
    </xf>
    <xf numFmtId="43" fontId="0" fillId="0" borderId="0" xfId="15" applyBorder="1" applyAlignment="1">
      <alignment horizontal="center"/>
    </xf>
    <xf numFmtId="43" fontId="0" fillId="0" borderId="0" xfId="15" applyBorder="1" applyAlignment="1">
      <alignment horizontal="center"/>
    </xf>
    <xf numFmtId="43" fontId="1" fillId="0" borderId="0" xfId="15" applyFont="1" applyAlignment="1">
      <alignment wrapText="1"/>
    </xf>
    <xf numFmtId="43" fontId="2" fillId="0" borderId="0" xfId="15" applyFont="1" applyAlignment="1">
      <alignment/>
    </xf>
    <xf numFmtId="43" fontId="0" fillId="0" borderId="0" xfId="15" applyAlignment="1">
      <alignment horizontal="center"/>
    </xf>
    <xf numFmtId="43" fontId="3" fillId="0" borderId="0" xfId="15" applyFont="1" applyAlignment="1">
      <alignment/>
    </xf>
    <xf numFmtId="43" fontId="3" fillId="0" borderId="0" xfId="15" applyFont="1" applyAlignment="1">
      <alignment wrapText="1"/>
    </xf>
    <xf numFmtId="43" fontId="3" fillId="0" borderId="1" xfId="15" applyFont="1" applyBorder="1" applyAlignment="1">
      <alignment horizontal="center" wrapText="1"/>
    </xf>
    <xf numFmtId="41" fontId="4" fillId="0" borderId="2" xfId="15" applyNumberFormat="1" applyFont="1" applyBorder="1" applyAlignment="1">
      <alignment vertical="center"/>
    </xf>
    <xf numFmtId="43" fontId="1" fillId="0" borderId="3" xfId="15" applyFont="1" applyBorder="1" applyAlignment="1">
      <alignment horizontal="center" vertical="center"/>
    </xf>
    <xf numFmtId="43" fontId="0" fillId="0" borderId="4" xfId="15" applyBorder="1" applyAlignment="1">
      <alignment horizontal="justify" vertical="center"/>
    </xf>
    <xf numFmtId="41" fontId="0" fillId="0" borderId="5" xfId="15" applyNumberFormat="1" applyBorder="1" applyAlignment="1">
      <alignment vertical="center"/>
    </xf>
    <xf numFmtId="41" fontId="0" fillId="0" borderId="6" xfId="15" applyNumberFormat="1" applyBorder="1" applyAlignment="1">
      <alignment vertical="center"/>
    </xf>
    <xf numFmtId="41" fontId="4" fillId="0" borderId="7" xfId="15" applyNumberFormat="1" applyFont="1" applyBorder="1" applyAlignment="1">
      <alignment vertical="center"/>
    </xf>
    <xf numFmtId="43" fontId="0" fillId="0" borderId="0" xfId="15" applyAlignment="1">
      <alignment horizontal="center" vertical="center"/>
    </xf>
    <xf numFmtId="43" fontId="0" fillId="0" borderId="0" xfId="15" applyAlignment="1">
      <alignment horizontal="justify" vertical="center"/>
    </xf>
    <xf numFmtId="164" fontId="0" fillId="0" borderId="0" xfId="15" applyNumberFormat="1" applyAlignment="1">
      <alignment/>
    </xf>
    <xf numFmtId="43" fontId="1" fillId="0" borderId="8" xfId="15" applyFont="1" applyBorder="1" applyAlignment="1">
      <alignment horizontal="center" vertical="center"/>
    </xf>
    <xf numFmtId="43" fontId="5" fillId="0" borderId="9" xfId="15" applyFont="1" applyBorder="1" applyAlignment="1">
      <alignment horizontal="justify" vertical="center" wrapText="1"/>
    </xf>
    <xf numFmtId="164" fontId="0" fillId="0" borderId="10" xfId="15" applyNumberFormat="1" applyBorder="1" applyAlignment="1">
      <alignment/>
    </xf>
    <xf numFmtId="43" fontId="5" fillId="0" borderId="4" xfId="15" applyFont="1" applyBorder="1" applyAlignment="1">
      <alignment horizontal="justify" vertical="center" wrapText="1"/>
    </xf>
    <xf numFmtId="164" fontId="0" fillId="0" borderId="5" xfId="15" applyNumberFormat="1" applyBorder="1" applyAlignment="1">
      <alignment/>
    </xf>
    <xf numFmtId="43" fontId="6" fillId="0" borderId="4" xfId="15" applyFont="1" applyBorder="1" applyAlignment="1">
      <alignment horizontal="justify" vertical="center" wrapText="1"/>
    </xf>
    <xf numFmtId="49" fontId="5" fillId="0" borderId="4" xfId="15" applyNumberFormat="1" applyFont="1" applyBorder="1" applyAlignment="1">
      <alignment horizontal="justify" vertical="center" wrapText="1"/>
    </xf>
    <xf numFmtId="164" fontId="0" fillId="0" borderId="6" xfId="15" applyNumberFormat="1" applyBorder="1" applyAlignment="1">
      <alignment/>
    </xf>
    <xf numFmtId="164" fontId="1" fillId="0" borderId="6" xfId="15" applyNumberFormat="1" applyFont="1" applyBorder="1" applyAlignment="1">
      <alignment/>
    </xf>
    <xf numFmtId="164" fontId="4" fillId="0" borderId="7" xfId="15" applyNumberFormat="1" applyFont="1" applyBorder="1" applyAlignment="1">
      <alignment/>
    </xf>
    <xf numFmtId="43" fontId="0" fillId="0" borderId="0" xfId="15" applyFill="1" applyAlignment="1">
      <alignment/>
    </xf>
    <xf numFmtId="43" fontId="11" fillId="0" borderId="0" xfId="15" applyFont="1" applyFill="1" applyAlignment="1">
      <alignment horizontal="left" vertical="top"/>
    </xf>
    <xf numFmtId="179" fontId="11" fillId="0" borderId="0" xfId="15" applyNumberFormat="1" applyFont="1" applyFill="1" applyAlignment="1">
      <alignment horizontal="left" vertical="top"/>
    </xf>
    <xf numFmtId="43" fontId="8" fillId="0" borderId="11" xfId="15" applyFont="1" applyBorder="1" applyAlignment="1">
      <alignment horizontal="center" vertical="center"/>
    </xf>
    <xf numFmtId="43" fontId="8" fillId="0" borderId="12" xfId="15" applyFont="1" applyBorder="1" applyAlignment="1">
      <alignment horizontal="center" vertical="center"/>
    </xf>
    <xf numFmtId="43" fontId="8" fillId="0" borderId="13" xfId="15" applyFont="1" applyBorder="1" applyAlignment="1">
      <alignment horizontal="center" vertical="center"/>
    </xf>
    <xf numFmtId="2" fontId="9" fillId="0" borderId="14" xfId="15" applyNumberFormat="1" applyFont="1" applyFill="1" applyBorder="1" applyAlignment="1">
      <alignment vertical="center"/>
    </xf>
    <xf numFmtId="43" fontId="0" fillId="0" borderId="0" xfId="15" applyFill="1" applyBorder="1" applyAlignment="1">
      <alignment/>
    </xf>
    <xf numFmtId="43" fontId="0" fillId="0" borderId="0" xfId="15" applyFill="1" applyBorder="1" applyAlignment="1">
      <alignment/>
    </xf>
    <xf numFmtId="43" fontId="1" fillId="0" borderId="14" xfId="15" applyFont="1" applyFill="1" applyBorder="1" applyAlignment="1">
      <alignment horizontal="center" vertical="center"/>
    </xf>
    <xf numFmtId="167" fontId="9" fillId="0" borderId="14" xfId="15" applyNumberFormat="1" applyFont="1" applyFill="1" applyBorder="1" applyAlignment="1">
      <alignment vertical="center"/>
    </xf>
    <xf numFmtId="168" fontId="9" fillId="0" borderId="15" xfId="15" applyNumberFormat="1" applyFont="1" applyFill="1" applyBorder="1" applyAlignment="1">
      <alignment vertical="center"/>
    </xf>
    <xf numFmtId="43" fontId="1" fillId="0" borderId="16" xfId="15" applyFont="1" applyFill="1" applyBorder="1" applyAlignment="1">
      <alignment horizontal="center" vertical="center"/>
    </xf>
    <xf numFmtId="169" fontId="9" fillId="0" borderId="14" xfId="15" applyNumberFormat="1" applyFont="1" applyFill="1" applyBorder="1" applyAlignment="1">
      <alignment horizontal="center" vertical="center"/>
    </xf>
    <xf numFmtId="2" fontId="9" fillId="0" borderId="15" xfId="15" applyNumberFormat="1" applyFont="1" applyFill="1" applyBorder="1" applyAlignment="1">
      <alignment vertical="center"/>
    </xf>
    <xf numFmtId="171" fontId="9" fillId="0" borderId="14" xfId="15" applyNumberFormat="1" applyFont="1" applyFill="1" applyBorder="1" applyAlignment="1">
      <alignment horizontal="center" vertical="center"/>
    </xf>
    <xf numFmtId="167" fontId="10" fillId="0" borderId="14" xfId="15" applyNumberFormat="1" applyFont="1" applyFill="1" applyBorder="1" applyAlignment="1">
      <alignment vertical="center"/>
    </xf>
    <xf numFmtId="2" fontId="10" fillId="0" borderId="15" xfId="15" applyNumberFormat="1" applyFont="1" applyFill="1" applyBorder="1" applyAlignment="1">
      <alignment vertical="center"/>
    </xf>
    <xf numFmtId="2" fontId="10" fillId="0" borderId="14" xfId="15" applyNumberFormat="1" applyFont="1" applyFill="1" applyBorder="1" applyAlignment="1">
      <alignment vertical="center"/>
    </xf>
    <xf numFmtId="168" fontId="10" fillId="0" borderId="15" xfId="15" applyNumberFormat="1" applyFont="1" applyFill="1" applyBorder="1" applyAlignment="1">
      <alignment vertical="center"/>
    </xf>
    <xf numFmtId="173" fontId="10" fillId="0" borderId="15" xfId="15" applyNumberFormat="1" applyFont="1" applyFill="1" applyBorder="1" applyAlignment="1">
      <alignment vertical="center"/>
    </xf>
    <xf numFmtId="175" fontId="9" fillId="0" borderId="14" xfId="15" applyNumberFormat="1" applyFont="1" applyFill="1" applyBorder="1" applyAlignment="1">
      <alignment vertical="center"/>
    </xf>
    <xf numFmtId="176" fontId="9" fillId="0" borderId="14" xfId="15" applyNumberFormat="1" applyFont="1" applyFill="1" applyBorder="1" applyAlignment="1">
      <alignment horizontal="center" vertical="center"/>
    </xf>
    <xf numFmtId="177" fontId="10" fillId="0" borderId="14" xfId="15" applyNumberFormat="1" applyFont="1" applyFill="1" applyBorder="1" applyAlignment="1">
      <alignment vertical="center"/>
    </xf>
    <xf numFmtId="175" fontId="10" fillId="0" borderId="14" xfId="15" applyNumberFormat="1" applyFont="1" applyFill="1" applyBorder="1" applyAlignment="1">
      <alignment vertical="center"/>
    </xf>
    <xf numFmtId="170" fontId="9" fillId="0" borderId="15" xfId="15" applyNumberFormat="1" applyFont="1" applyFill="1" applyBorder="1" applyAlignment="1">
      <alignment vertical="center"/>
    </xf>
    <xf numFmtId="172" fontId="9" fillId="0" borderId="15" xfId="15" applyNumberFormat="1" applyFont="1" applyFill="1" applyBorder="1" applyAlignment="1">
      <alignment vertical="center"/>
    </xf>
    <xf numFmtId="172" fontId="10" fillId="0" borderId="15" xfId="15" applyNumberFormat="1" applyFont="1" applyFill="1" applyBorder="1" applyAlignment="1">
      <alignment vertical="center"/>
    </xf>
    <xf numFmtId="178" fontId="10" fillId="0" borderId="15" xfId="15" applyNumberFormat="1" applyFont="1" applyFill="1" applyBorder="1" applyAlignment="1">
      <alignment vertical="center"/>
    </xf>
    <xf numFmtId="173" fontId="9" fillId="0" borderId="15" xfId="15" applyNumberFormat="1" applyFont="1" applyFill="1" applyBorder="1" applyAlignment="1">
      <alignment vertical="center"/>
    </xf>
    <xf numFmtId="43" fontId="1" fillId="0" borderId="17" xfId="15" applyFont="1" applyFill="1" applyBorder="1" applyAlignment="1">
      <alignment horizontal="center" vertical="center"/>
    </xf>
    <xf numFmtId="43" fontId="1" fillId="0" borderId="18" xfId="15" applyFont="1" applyFill="1" applyBorder="1" applyAlignment="1">
      <alignment horizontal="center" vertical="center"/>
    </xf>
    <xf numFmtId="171" fontId="9" fillId="0" borderId="18" xfId="15" applyNumberFormat="1" applyFont="1" applyFill="1" applyBorder="1" applyAlignment="1">
      <alignment horizontal="center" vertical="center"/>
    </xf>
    <xf numFmtId="2" fontId="10" fillId="0" borderId="18" xfId="15" applyNumberFormat="1" applyFont="1" applyFill="1" applyBorder="1" applyAlignment="1">
      <alignment vertical="center"/>
    </xf>
    <xf numFmtId="173" fontId="10" fillId="0" borderId="19" xfId="15" applyNumberFormat="1" applyFont="1" applyFill="1" applyBorder="1" applyAlignment="1">
      <alignment vertical="center"/>
    </xf>
    <xf numFmtId="43" fontId="12" fillId="0" borderId="20" xfId="15" applyNumberFormat="1" applyFont="1" applyFill="1" applyBorder="1" applyAlignment="1">
      <alignment vertical="center"/>
    </xf>
    <xf numFmtId="181" fontId="9" fillId="0" borderId="21" xfId="15" applyNumberFormat="1" applyFont="1" applyFill="1" applyBorder="1" applyAlignment="1">
      <alignment vertical="center"/>
    </xf>
    <xf numFmtId="170" fontId="9" fillId="0" borderId="22" xfId="15" applyNumberFormat="1" applyFont="1" applyFill="1" applyBorder="1" applyAlignment="1">
      <alignment vertical="center"/>
    </xf>
    <xf numFmtId="49" fontId="1" fillId="2" borderId="23" xfId="15" applyNumberFormat="1" applyFont="1" applyFill="1" applyBorder="1" applyAlignment="1">
      <alignment horizontal="center" vertical="center"/>
    </xf>
    <xf numFmtId="43" fontId="7" fillId="2" borderId="24" xfId="15" applyNumberFormat="1" applyFont="1" applyFill="1" applyBorder="1" applyAlignment="1">
      <alignment vertical="center"/>
    </xf>
    <xf numFmtId="43" fontId="7" fillId="2" borderId="25" xfId="15" applyNumberFormat="1" applyFont="1" applyFill="1" applyBorder="1" applyAlignment="1">
      <alignment vertical="center"/>
    </xf>
    <xf numFmtId="43" fontId="0" fillId="0" borderId="0" xfId="15" applyFill="1" applyBorder="1" applyAlignment="1">
      <alignment/>
    </xf>
    <xf numFmtId="43" fontId="1" fillId="2" borderId="26" xfId="15" applyFont="1" applyFill="1" applyBorder="1" applyAlignment="1">
      <alignment vertical="center"/>
    </xf>
    <xf numFmtId="43" fontId="1" fillId="2" borderId="27" xfId="15" applyNumberFormat="1" applyFont="1" applyFill="1" applyBorder="1" applyAlignment="1">
      <alignment vertical="center"/>
    </xf>
    <xf numFmtId="43" fontId="12" fillId="2" borderId="28" xfId="15" applyNumberFormat="1" applyFont="1" applyFill="1" applyBorder="1" applyAlignment="1">
      <alignment vertical="center"/>
    </xf>
    <xf numFmtId="168" fontId="12" fillId="2" borderId="29" xfId="15" applyNumberFormat="1" applyFont="1" applyFill="1" applyBorder="1" applyAlignment="1">
      <alignment vertical="center"/>
    </xf>
    <xf numFmtId="165" fontId="9" fillId="2" borderId="16" xfId="15" applyNumberFormat="1" applyFont="1" applyFill="1" applyBorder="1" applyAlignment="1">
      <alignment horizontal="center" vertical="center"/>
    </xf>
    <xf numFmtId="43" fontId="1" fillId="2" borderId="14" xfId="15" applyFont="1" applyFill="1" applyBorder="1" applyAlignment="1">
      <alignment horizontal="center" vertical="center"/>
    </xf>
    <xf numFmtId="167" fontId="9" fillId="2" borderId="14" xfId="15" applyNumberFormat="1" applyFont="1" applyFill="1" applyBorder="1" applyAlignment="1">
      <alignment vertical="center"/>
    </xf>
    <xf numFmtId="168" fontId="9" fillId="2" borderId="15" xfId="15" applyNumberFormat="1" applyFont="1" applyFill="1" applyBorder="1" applyAlignment="1">
      <alignment vertical="center"/>
    </xf>
    <xf numFmtId="174" fontId="9" fillId="2" borderId="16" xfId="15" applyNumberFormat="1" applyFont="1" applyFill="1" applyBorder="1" applyAlignment="1">
      <alignment horizontal="center" vertical="center"/>
    </xf>
    <xf numFmtId="175" fontId="9" fillId="2" borderId="14" xfId="15" applyNumberFormat="1" applyFont="1" applyFill="1" applyBorder="1" applyAlignment="1">
      <alignment vertical="center"/>
    </xf>
    <xf numFmtId="2" fontId="9" fillId="2" borderId="15" xfId="15" applyNumberFormat="1" applyFont="1" applyFill="1" applyBorder="1" applyAlignment="1">
      <alignment vertical="center"/>
    </xf>
    <xf numFmtId="2" fontId="9" fillId="2" borderId="14" xfId="15" applyNumberFormat="1" applyFont="1" applyFill="1" applyBorder="1" applyAlignment="1">
      <alignment vertical="center"/>
    </xf>
    <xf numFmtId="170" fontId="9" fillId="2" borderId="15" xfId="15" applyNumberFormat="1" applyFont="1" applyFill="1" applyBorder="1" applyAlignment="1">
      <alignment vertical="center"/>
    </xf>
    <xf numFmtId="173" fontId="9" fillId="2" borderId="15" xfId="15" applyNumberFormat="1" applyFont="1" applyFill="1" applyBorder="1" applyAlignment="1">
      <alignment vertical="center"/>
    </xf>
    <xf numFmtId="49" fontId="9" fillId="2" borderId="14" xfId="15" applyNumberFormat="1" applyFont="1" applyFill="1" applyBorder="1" applyAlignment="1">
      <alignment horizontal="justify" vertical="center" wrapText="1"/>
    </xf>
    <xf numFmtId="49" fontId="9" fillId="0" borderId="14" xfId="15" applyNumberFormat="1" applyFont="1" applyFill="1" applyBorder="1" applyAlignment="1">
      <alignment horizontal="justify" vertical="center" wrapText="1"/>
    </xf>
    <xf numFmtId="49" fontId="9" fillId="0" borderId="14" xfId="15" applyNumberFormat="1" applyFont="1" applyBorder="1" applyAlignment="1">
      <alignment horizontal="justify" vertical="center" wrapText="1"/>
    </xf>
    <xf numFmtId="49" fontId="10" fillId="0" borderId="14" xfId="15" applyNumberFormat="1" applyFont="1" applyFill="1" applyBorder="1" applyAlignment="1">
      <alignment horizontal="justify" vertical="center" wrapText="1"/>
    </xf>
    <xf numFmtId="49" fontId="10" fillId="0" borderId="18" xfId="15" applyNumberFormat="1" applyFont="1" applyFill="1" applyBorder="1" applyAlignment="1">
      <alignment horizontal="justify" vertical="center" wrapText="1"/>
    </xf>
    <xf numFmtId="43" fontId="1" fillId="0" borderId="0" xfId="15" applyFont="1" applyBorder="1" applyAlignment="1">
      <alignment horizontal="center"/>
    </xf>
    <xf numFmtId="43" fontId="1" fillId="0" borderId="0" xfId="15" applyFont="1" applyBorder="1" applyAlignment="1">
      <alignment horizontal="center"/>
    </xf>
    <xf numFmtId="43" fontId="1" fillId="0" borderId="0" xfId="15" applyFont="1" applyBorder="1" applyAlignment="1">
      <alignment/>
    </xf>
    <xf numFmtId="43" fontId="1" fillId="0" borderId="0" xfId="15" applyFont="1" applyBorder="1" applyAlignment="1">
      <alignment wrapText="1"/>
    </xf>
    <xf numFmtId="43" fontId="0" fillId="0" borderId="8" xfId="15" applyBorder="1" applyAlignment="1">
      <alignment/>
    </xf>
    <xf numFmtId="164" fontId="0" fillId="0" borderId="10" xfId="15" applyNumberFormat="1" applyBorder="1" applyAlignment="1">
      <alignment vertical="center"/>
    </xf>
    <xf numFmtId="43" fontId="1" fillId="0" borderId="30" xfId="15" applyFont="1" applyBorder="1" applyAlignment="1">
      <alignment horizontal="center" vertical="center"/>
    </xf>
    <xf numFmtId="43" fontId="5" fillId="0" borderId="31" xfId="15" applyFont="1" applyBorder="1" applyAlignment="1">
      <alignment horizontal="justify" vertical="center" wrapText="1"/>
    </xf>
    <xf numFmtId="164" fontId="0" fillId="0" borderId="6" xfId="15" applyNumberFormat="1" applyBorder="1" applyAlignment="1">
      <alignment vertical="center"/>
    </xf>
    <xf numFmtId="164" fontId="0" fillId="0" borderId="5" xfId="15" applyNumberFormat="1" applyBorder="1" applyAlignment="1">
      <alignment vertical="center"/>
    </xf>
    <xf numFmtId="49" fontId="21" fillId="0" borderId="8" xfId="0" applyNumberFormat="1" applyFont="1" applyFill="1" applyBorder="1" applyAlignment="1">
      <alignment horizontal="center" vertical="center"/>
    </xf>
    <xf numFmtId="43" fontId="0" fillId="0" borderId="3" xfId="15" applyBorder="1" applyAlignment="1">
      <alignment horizontal="center" vertical="center"/>
    </xf>
    <xf numFmtId="164" fontId="13" fillId="0" borderId="7" xfId="15" applyNumberFormat="1" applyFont="1" applyBorder="1" applyAlignment="1">
      <alignment vertical="center"/>
    </xf>
    <xf numFmtId="43" fontId="1" fillId="0" borderId="0" xfId="15" applyFont="1" applyAlignment="1">
      <alignment horizontal="center" vertical="center" wrapText="1"/>
    </xf>
    <xf numFmtId="43" fontId="4" fillId="0" borderId="32" xfId="15" applyFont="1" applyBorder="1" applyAlignment="1">
      <alignment horizontal="center" vertical="center" wrapText="1"/>
    </xf>
    <xf numFmtId="43" fontId="4" fillId="0" borderId="33" xfId="15" applyFont="1" applyBorder="1" applyAlignment="1">
      <alignment horizontal="center" vertical="center" wrapText="1"/>
    </xf>
    <xf numFmtId="43" fontId="4" fillId="0" borderId="34" xfId="15" applyFont="1" applyBorder="1" applyAlignment="1">
      <alignment horizontal="center" vertical="center" wrapText="1"/>
    </xf>
    <xf numFmtId="43" fontId="15" fillId="0" borderId="35" xfId="15" applyFont="1" applyBorder="1" applyAlignment="1">
      <alignment horizontal="justify" vertical="center"/>
    </xf>
    <xf numFmtId="164" fontId="15" fillId="0" borderId="4" xfId="15" applyNumberFormat="1" applyFont="1" applyBorder="1" applyAlignment="1">
      <alignment vertical="center"/>
    </xf>
    <xf numFmtId="164" fontId="15" fillId="0" borderId="36" xfId="15" applyNumberFormat="1" applyFont="1" applyBorder="1" applyAlignment="1">
      <alignment vertical="center"/>
    </xf>
    <xf numFmtId="43" fontId="15" fillId="0" borderId="37" xfId="15" applyFont="1" applyBorder="1" applyAlignment="1">
      <alignment horizontal="justify" vertical="center"/>
    </xf>
    <xf numFmtId="164" fontId="15" fillId="0" borderId="31" xfId="15" applyNumberFormat="1" applyFont="1" applyBorder="1" applyAlignment="1">
      <alignment vertical="center"/>
    </xf>
    <xf numFmtId="164" fontId="15" fillId="0" borderId="38" xfId="15" applyNumberFormat="1" applyFont="1" applyBorder="1" applyAlignment="1">
      <alignment vertical="center"/>
    </xf>
    <xf numFmtId="43" fontId="4" fillId="0" borderId="32" xfId="15" applyFont="1" applyBorder="1" applyAlignment="1">
      <alignment horizontal="justify" vertical="center"/>
    </xf>
    <xf numFmtId="164" fontId="4" fillId="0" borderId="33" xfId="15" applyNumberFormat="1" applyFont="1" applyBorder="1" applyAlignment="1">
      <alignment vertical="center"/>
    </xf>
    <xf numFmtId="164" fontId="4" fillId="0" borderId="34" xfId="15" applyNumberFormat="1" applyFont="1" applyBorder="1" applyAlignment="1">
      <alignment vertical="center"/>
    </xf>
    <xf numFmtId="43" fontId="17" fillId="0" borderId="0" xfId="15" applyFont="1" applyAlignment="1">
      <alignment horizontal="right" indent="15"/>
    </xf>
    <xf numFmtId="43" fontId="17" fillId="0" borderId="0" xfId="15" applyFont="1" applyAlignment="1">
      <alignment horizontal="justify"/>
    </xf>
    <xf numFmtId="43" fontId="18" fillId="0" borderId="0" xfId="15" applyFont="1" applyAlignment="1">
      <alignment horizontal="center" vertical="center" wrapText="1"/>
    </xf>
    <xf numFmtId="43" fontId="15" fillId="0" borderId="39" xfId="15" applyFont="1" applyBorder="1" applyAlignment="1">
      <alignment horizontal="center" vertical="center"/>
    </xf>
    <xf numFmtId="49" fontId="21" fillId="0" borderId="30" xfId="0" applyNumberFormat="1" applyFont="1" applyFill="1" applyBorder="1" applyAlignment="1">
      <alignment horizontal="center" vertical="center"/>
    </xf>
    <xf numFmtId="43" fontId="15" fillId="0" borderId="40" xfId="15" applyFont="1" applyBorder="1" applyAlignment="1">
      <alignment horizontal="center" vertical="center"/>
    </xf>
    <xf numFmtId="43" fontId="15" fillId="0" borderId="3" xfId="15" applyFont="1" applyBorder="1" applyAlignment="1">
      <alignment horizontal="center" vertical="center"/>
    </xf>
    <xf numFmtId="43" fontId="0" fillId="0" borderId="0" xfId="15" applyNumberFormat="1" applyAlignment="1">
      <alignment/>
    </xf>
    <xf numFmtId="43" fontId="15" fillId="0" borderId="30" xfId="15" applyFont="1" applyBorder="1" applyAlignment="1">
      <alignment horizontal="center" vertical="center"/>
    </xf>
    <xf numFmtId="43" fontId="15" fillId="0" borderId="41" xfId="15" applyFont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49" fontId="21" fillId="0" borderId="40" xfId="0" applyNumberFormat="1" applyFont="1" applyFill="1" applyBorder="1" applyAlignment="1">
      <alignment horizontal="center" vertical="center"/>
    </xf>
    <xf numFmtId="49" fontId="21" fillId="0" borderId="44" xfId="0" applyNumberFormat="1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justify" vertical="center" wrapText="1"/>
    </xf>
    <xf numFmtId="164" fontId="7" fillId="0" borderId="44" xfId="15" applyNumberFormat="1" applyFont="1" applyFill="1" applyBorder="1" applyAlignment="1">
      <alignment vertical="center"/>
    </xf>
    <xf numFmtId="164" fontId="21" fillId="0" borderId="45" xfId="15" applyNumberFormat="1" applyFont="1" applyFill="1" applyBorder="1" applyAlignment="1">
      <alignment vertical="center"/>
    </xf>
    <xf numFmtId="49" fontId="21" fillId="0" borderId="3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justify" vertical="center" wrapText="1"/>
    </xf>
    <xf numFmtId="164" fontId="7" fillId="0" borderId="4" xfId="15" applyNumberFormat="1" applyFont="1" applyFill="1" applyBorder="1" applyAlignment="1">
      <alignment vertical="center"/>
    </xf>
    <xf numFmtId="164" fontId="21" fillId="0" borderId="5" xfId="15" applyNumberFormat="1" applyFont="1" applyFill="1" applyBorder="1" applyAlignment="1">
      <alignment vertical="center"/>
    </xf>
    <xf numFmtId="49" fontId="21" fillId="0" borderId="3" xfId="0" applyNumberFormat="1" applyFont="1" applyFill="1" applyBorder="1" applyAlignment="1">
      <alignment vertical="center"/>
    </xf>
    <xf numFmtId="49" fontId="21" fillId="0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49" fontId="21" fillId="0" borderId="46" xfId="0" applyNumberFormat="1" applyFont="1" applyFill="1" applyBorder="1" applyAlignment="1">
      <alignment horizontal="center" vertical="center"/>
    </xf>
    <xf numFmtId="49" fontId="21" fillId="0" borderId="47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justify" vertical="center" wrapText="1"/>
    </xf>
    <xf numFmtId="164" fontId="7" fillId="0" borderId="47" xfId="15" applyNumberFormat="1" applyFont="1" applyFill="1" applyBorder="1" applyAlignment="1">
      <alignment horizontal="center" vertical="center"/>
    </xf>
    <xf numFmtId="164" fontId="7" fillId="0" borderId="47" xfId="15" applyNumberFormat="1" applyFont="1" applyFill="1" applyBorder="1" applyAlignment="1">
      <alignment vertical="center"/>
    </xf>
    <xf numFmtId="164" fontId="21" fillId="0" borderId="2" xfId="15" applyNumberFormat="1" applyFont="1" applyFill="1" applyBorder="1" applyAlignment="1">
      <alignment vertical="center"/>
    </xf>
    <xf numFmtId="164" fontId="7" fillId="0" borderId="4" xfId="15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justify" vertical="center" wrapText="1"/>
    </xf>
    <xf numFmtId="164" fontId="7" fillId="0" borderId="9" xfId="15" applyNumberFormat="1" applyFont="1" applyFill="1" applyBorder="1" applyAlignment="1">
      <alignment horizontal="center" vertical="center"/>
    </xf>
    <xf numFmtId="164" fontId="7" fillId="0" borderId="9" xfId="15" applyNumberFormat="1" applyFont="1" applyFill="1" applyBorder="1" applyAlignment="1">
      <alignment vertical="center"/>
    </xf>
    <xf numFmtId="49" fontId="21" fillId="0" borderId="31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164" fontId="21" fillId="0" borderId="10" xfId="15" applyNumberFormat="1" applyFont="1" applyFill="1" applyBorder="1" applyAlignment="1">
      <alignment vertical="center"/>
    </xf>
    <xf numFmtId="0" fontId="16" fillId="0" borderId="9" xfId="0" applyFont="1" applyFill="1" applyBorder="1" applyAlignment="1">
      <alignment horizontal="justify" vertical="center" wrapText="1"/>
    </xf>
    <xf numFmtId="0" fontId="1" fillId="0" borderId="47" xfId="0" applyFont="1" applyFill="1" applyBorder="1" applyAlignment="1">
      <alignment vertical="center" wrapText="1"/>
    </xf>
    <xf numFmtId="164" fontId="21" fillId="0" borderId="6" xfId="15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justify" vertical="center" wrapText="1"/>
    </xf>
    <xf numFmtId="164" fontId="7" fillId="0" borderId="31" xfId="15" applyNumberFormat="1" applyFont="1" applyFill="1" applyBorder="1" applyAlignment="1">
      <alignment vertical="center"/>
    </xf>
    <xf numFmtId="49" fontId="21" fillId="0" borderId="41" xfId="0" applyNumberFormat="1" applyFont="1" applyFill="1" applyBorder="1" applyAlignment="1">
      <alignment horizontal="center" vertical="center"/>
    </xf>
    <xf numFmtId="49" fontId="21" fillId="0" borderId="48" xfId="0" applyNumberFormat="1" applyFont="1" applyFill="1" applyBorder="1" applyAlignment="1">
      <alignment horizontal="center" vertical="center"/>
    </xf>
    <xf numFmtId="43" fontId="16" fillId="0" borderId="48" xfId="15" applyFont="1" applyFill="1" applyBorder="1" applyAlignment="1">
      <alignment horizontal="justify" vertical="center" wrapText="1"/>
    </xf>
    <xf numFmtId="164" fontId="7" fillId="0" borderId="48" xfId="15" applyNumberFormat="1" applyFont="1" applyFill="1" applyBorder="1" applyAlignment="1">
      <alignment vertical="center"/>
    </xf>
    <xf numFmtId="164" fontId="21" fillId="0" borderId="7" xfId="15" applyNumberFormat="1" applyFont="1" applyFill="1" applyBorder="1" applyAlignment="1">
      <alignment vertical="center"/>
    </xf>
    <xf numFmtId="164" fontId="12" fillId="0" borderId="42" xfId="15" applyNumberFormat="1" applyFont="1" applyFill="1" applyBorder="1" applyAlignment="1">
      <alignment horizontal="center" vertical="center"/>
    </xf>
    <xf numFmtId="164" fontId="12" fillId="0" borderId="42" xfId="15" applyNumberFormat="1" applyFont="1" applyFill="1" applyBorder="1" applyAlignment="1">
      <alignment vertical="center"/>
    </xf>
    <xf numFmtId="164" fontId="21" fillId="0" borderId="43" xfId="15" applyNumberFormat="1" applyFont="1" applyFill="1" applyBorder="1" applyAlignment="1">
      <alignment vertical="center"/>
    </xf>
    <xf numFmtId="49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wrapText="1"/>
    </xf>
    <xf numFmtId="164" fontId="22" fillId="0" borderId="0" xfId="15" applyNumberFormat="1" applyFont="1" applyFill="1" applyAlignment="1">
      <alignment vertical="center"/>
    </xf>
    <xf numFmtId="164" fontId="7" fillId="0" borderId="0" xfId="15" applyNumberFormat="1" applyFont="1" applyFill="1" applyAlignment="1">
      <alignment vertical="center"/>
    </xf>
    <xf numFmtId="164" fontId="0" fillId="0" borderId="0" xfId="0" applyNumberForma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182" fontId="9" fillId="0" borderId="14" xfId="15" applyNumberFormat="1" applyFont="1" applyFill="1" applyBorder="1" applyAlignment="1">
      <alignment horizontal="center" vertical="center"/>
    </xf>
    <xf numFmtId="177" fontId="9" fillId="0" borderId="14" xfId="15" applyNumberFormat="1" applyFont="1" applyFill="1" applyBorder="1" applyAlignment="1">
      <alignment vertical="center"/>
    </xf>
    <xf numFmtId="183" fontId="10" fillId="0" borderId="14" xfId="15" applyNumberFormat="1" applyFont="1" applyFill="1" applyBorder="1" applyAlignment="1">
      <alignment vertical="center"/>
    </xf>
    <xf numFmtId="182" fontId="9" fillId="0" borderId="18" xfId="15" applyNumberFormat="1" applyFont="1" applyFill="1" applyBorder="1" applyAlignment="1">
      <alignment horizontal="center" vertical="center"/>
    </xf>
    <xf numFmtId="168" fontId="10" fillId="0" borderId="19" xfId="15" applyNumberFormat="1" applyFont="1" applyFill="1" applyBorder="1" applyAlignment="1">
      <alignment vertical="center"/>
    </xf>
    <xf numFmtId="172" fontId="9" fillId="2" borderId="15" xfId="15" applyNumberFormat="1" applyFont="1" applyFill="1" applyBorder="1" applyAlignment="1">
      <alignment vertical="center"/>
    </xf>
    <xf numFmtId="177" fontId="9" fillId="2" borderId="14" xfId="15" applyNumberFormat="1" applyFont="1" applyFill="1" applyBorder="1" applyAlignment="1">
      <alignment vertical="center"/>
    </xf>
    <xf numFmtId="181" fontId="9" fillId="2" borderId="14" xfId="15" applyNumberFormat="1" applyFont="1" applyFill="1" applyBorder="1" applyAlignment="1">
      <alignment vertical="center"/>
    </xf>
    <xf numFmtId="43" fontId="4" fillId="0" borderId="0" xfId="15" applyFont="1" applyFill="1" applyBorder="1" applyAlignment="1">
      <alignment horizontal="center" vertical="center" wrapText="1"/>
    </xf>
    <xf numFmtId="43" fontId="4" fillId="0" borderId="0" xfId="15" applyFont="1" applyFill="1" applyBorder="1" applyAlignment="1">
      <alignment horizontal="center" vertical="center" wrapText="1"/>
    </xf>
    <xf numFmtId="43" fontId="4" fillId="0" borderId="0" xfId="15" applyFont="1" applyFill="1" applyBorder="1" applyAlignment="1">
      <alignment horizontal="center" vertical="center" wrapText="1"/>
    </xf>
    <xf numFmtId="43" fontId="1" fillId="0" borderId="49" xfId="15" applyFont="1" applyFill="1" applyBorder="1" applyAlignment="1">
      <alignment horizontal="center" vertical="center"/>
    </xf>
    <xf numFmtId="43" fontId="1" fillId="0" borderId="50" xfId="15" applyFont="1" applyFill="1" applyBorder="1" applyAlignment="1">
      <alignment horizontal="center" vertical="center"/>
    </xf>
    <xf numFmtId="43" fontId="1" fillId="0" borderId="51" xfId="15" applyFont="1" applyFill="1" applyBorder="1" applyAlignment="1">
      <alignment horizontal="center" vertical="center"/>
    </xf>
    <xf numFmtId="43" fontId="1" fillId="0" borderId="52" xfId="15" applyFont="1" applyFill="1" applyBorder="1" applyAlignment="1">
      <alignment horizontal="center" vertical="center"/>
    </xf>
    <xf numFmtId="43" fontId="1" fillId="0" borderId="20" xfId="15" applyFont="1" applyFill="1" applyBorder="1" applyAlignment="1">
      <alignment horizontal="center" vertical="center"/>
    </xf>
    <xf numFmtId="49" fontId="21" fillId="0" borderId="39" xfId="0" applyNumberFormat="1" applyFont="1" applyFill="1" applyBorder="1" applyAlignment="1">
      <alignment horizontal="center" vertical="center"/>
    </xf>
    <xf numFmtId="49" fontId="21" fillId="0" borderId="4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49" fontId="22" fillId="0" borderId="0" xfId="0" applyNumberFormat="1" applyFont="1" applyFill="1" applyAlignment="1">
      <alignment horizontal="left" vertical="center"/>
    </xf>
    <xf numFmtId="49" fontId="21" fillId="0" borderId="30" xfId="0" applyNumberFormat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/>
    </xf>
    <xf numFmtId="43" fontId="4" fillId="0" borderId="0" xfId="15" applyFont="1" applyFill="1" applyBorder="1" applyAlignment="1">
      <alignment horizontal="center" vertical="center" wrapText="1"/>
    </xf>
    <xf numFmtId="49" fontId="9" fillId="2" borderId="53" xfId="15" applyNumberFormat="1" applyFont="1" applyFill="1" applyBorder="1" applyAlignment="1">
      <alignment horizontal="justify" vertical="center" wrapText="1"/>
    </xf>
    <xf numFmtId="49" fontId="9" fillId="2" borderId="54" xfId="15" applyNumberFormat="1" applyFont="1" applyFill="1" applyBorder="1" applyAlignment="1">
      <alignment horizontal="justify" vertical="center" wrapText="1"/>
    </xf>
    <xf numFmtId="43" fontId="4" fillId="0" borderId="0" xfId="15" applyFont="1" applyFill="1" applyBorder="1" applyAlignment="1">
      <alignment horizontal="center" vertical="center" wrapText="1"/>
    </xf>
    <xf numFmtId="49" fontId="21" fillId="0" borderId="31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justify" vertical="center" wrapText="1"/>
    </xf>
    <xf numFmtId="0" fontId="16" fillId="0" borderId="9" xfId="0" applyFont="1" applyFill="1" applyBorder="1" applyAlignment="1">
      <alignment horizontal="justify" vertical="center" wrapText="1"/>
    </xf>
    <xf numFmtId="164" fontId="7" fillId="0" borderId="31" xfId="15" applyNumberFormat="1" applyFont="1" applyFill="1" applyBorder="1" applyAlignment="1">
      <alignment horizontal="center" vertical="center"/>
    </xf>
    <xf numFmtId="164" fontId="7" fillId="0" borderId="9" xfId="15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justify" vertical="center" wrapText="1"/>
    </xf>
    <xf numFmtId="0" fontId="1" fillId="0" borderId="47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164" fontId="7" fillId="0" borderId="47" xfId="15" applyNumberFormat="1" applyFont="1" applyFill="1" applyBorder="1" applyAlignment="1">
      <alignment horizontal="center" vertical="center"/>
    </xf>
    <xf numFmtId="43" fontId="1" fillId="0" borderId="0" xfId="15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49" fontId="21" fillId="0" borderId="46" xfId="0" applyNumberFormat="1" applyFont="1" applyFill="1" applyBorder="1" applyAlignment="1">
      <alignment horizontal="center" vertical="center"/>
    </xf>
    <xf numFmtId="49" fontId="21" fillId="0" borderId="47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justify" vertical="center" wrapText="1"/>
    </xf>
    <xf numFmtId="0" fontId="1" fillId="0" borderId="47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43" fontId="13" fillId="0" borderId="41" xfId="15" applyFont="1" applyBorder="1" applyAlignment="1">
      <alignment horizontal="center" vertical="center"/>
    </xf>
    <xf numFmtId="43" fontId="13" fillId="0" borderId="48" xfId="15" applyFont="1" applyBorder="1" applyAlignment="1">
      <alignment horizontal="center" vertical="center"/>
    </xf>
    <xf numFmtId="43" fontId="0" fillId="0" borderId="0" xfId="15" applyFont="1" applyAlignment="1">
      <alignment horizontal="left" vertical="center"/>
    </xf>
    <xf numFmtId="43" fontId="0" fillId="0" borderId="0" xfId="15" applyAlignment="1">
      <alignment horizontal="left" vertical="center"/>
    </xf>
    <xf numFmtId="43" fontId="4" fillId="0" borderId="0" xfId="15" applyFont="1" applyAlignment="1">
      <alignment horizontal="center" wrapText="1"/>
    </xf>
    <xf numFmtId="43" fontId="13" fillId="0" borderId="39" xfId="15" applyFont="1" applyBorder="1" applyAlignment="1">
      <alignment horizontal="center"/>
    </xf>
    <xf numFmtId="43" fontId="13" fillId="0" borderId="42" xfId="15" applyFont="1" applyBorder="1" applyAlignment="1">
      <alignment horizontal="center"/>
    </xf>
    <xf numFmtId="43" fontId="13" fillId="0" borderId="43" xfId="15" applyFont="1" applyBorder="1" applyAlignment="1">
      <alignment horizontal="center"/>
    </xf>
    <xf numFmtId="43" fontId="13" fillId="0" borderId="39" xfId="15" applyFont="1" applyBorder="1" applyAlignment="1">
      <alignment horizontal="center" vertical="center"/>
    </xf>
    <xf numFmtId="43" fontId="13" fillId="0" borderId="42" xfId="15" applyFont="1" applyBorder="1" applyAlignment="1">
      <alignment horizontal="center" vertical="center"/>
    </xf>
    <xf numFmtId="43" fontId="13" fillId="0" borderId="43" xfId="15" applyFont="1" applyBorder="1" applyAlignment="1">
      <alignment horizontal="center" vertical="center"/>
    </xf>
    <xf numFmtId="43" fontId="1" fillId="0" borderId="0" xfId="15" applyFont="1" applyBorder="1" applyAlignment="1">
      <alignment horizontal="center"/>
    </xf>
    <xf numFmtId="43" fontId="1" fillId="0" borderId="0" xfId="15" applyFont="1" applyBorder="1" applyAlignment="1">
      <alignment horizontal="center"/>
    </xf>
    <xf numFmtId="43" fontId="1" fillId="0" borderId="0" xfId="15" applyFont="1" applyBorder="1" applyAlignment="1">
      <alignment horizontal="right" wrapText="1"/>
    </xf>
    <xf numFmtId="43" fontId="1" fillId="0" borderId="0" xfId="15" applyFont="1" applyBorder="1" applyAlignment="1">
      <alignment horizontal="right" wrapText="1"/>
    </xf>
    <xf numFmtId="43" fontId="4" fillId="0" borderId="0" xfId="15" applyFont="1" applyAlignment="1">
      <alignment horizontal="center"/>
    </xf>
    <xf numFmtId="43" fontId="15" fillId="0" borderId="39" xfId="15" applyFont="1" applyBorder="1" applyAlignment="1">
      <alignment horizontal="center" vertical="center" wrapText="1"/>
    </xf>
    <xf numFmtId="43" fontId="15" fillId="0" borderId="42" xfId="15" applyFont="1" applyBorder="1" applyAlignment="1">
      <alignment horizontal="center" vertical="center" wrapText="1"/>
    </xf>
    <xf numFmtId="43" fontId="4" fillId="0" borderId="42" xfId="15" applyFont="1" applyBorder="1" applyAlignment="1">
      <alignment horizontal="center" vertical="center"/>
    </xf>
    <xf numFmtId="43" fontId="4" fillId="0" borderId="43" xfId="15" applyFont="1" applyBorder="1" applyAlignment="1">
      <alignment horizontal="center" vertical="center"/>
    </xf>
    <xf numFmtId="43" fontId="15" fillId="0" borderId="48" xfId="15" applyFont="1" applyBorder="1" applyAlignment="1">
      <alignment horizontal="left" vertical="center" wrapText="1"/>
    </xf>
    <xf numFmtId="43" fontId="15" fillId="0" borderId="48" xfId="15" applyFont="1" applyBorder="1" applyAlignment="1">
      <alignment horizontal="center" vertical="center"/>
    </xf>
    <xf numFmtId="43" fontId="15" fillId="0" borderId="7" xfId="15" applyFont="1" applyBorder="1" applyAlignment="1">
      <alignment horizontal="center" vertical="center"/>
    </xf>
    <xf numFmtId="43" fontId="4" fillId="0" borderId="39" xfId="15" applyFont="1" applyBorder="1" applyAlignment="1">
      <alignment horizontal="center" vertical="center"/>
    </xf>
    <xf numFmtId="43" fontId="4" fillId="0" borderId="42" xfId="15" applyFont="1" applyBorder="1" applyAlignment="1">
      <alignment horizontal="center" vertical="center"/>
    </xf>
    <xf numFmtId="43" fontId="4" fillId="0" borderId="43" xfId="15" applyFont="1" applyBorder="1" applyAlignment="1">
      <alignment horizontal="center" vertical="center"/>
    </xf>
    <xf numFmtId="43" fontId="15" fillId="0" borderId="4" xfId="15" applyFont="1" applyBorder="1" applyAlignment="1">
      <alignment horizontal="left" vertical="center" wrapText="1"/>
    </xf>
    <xf numFmtId="43" fontId="15" fillId="0" borderId="4" xfId="15" applyFont="1" applyBorder="1" applyAlignment="1">
      <alignment horizontal="center" vertical="center"/>
    </xf>
    <xf numFmtId="43" fontId="15" fillId="0" borderId="5" xfId="15" applyFont="1" applyBorder="1" applyAlignment="1">
      <alignment horizontal="center" vertical="center"/>
    </xf>
    <xf numFmtId="43" fontId="15" fillId="0" borderId="55" xfId="15" applyFont="1" applyBorder="1" applyAlignment="1">
      <alignment horizontal="center" vertical="center" wrapText="1"/>
    </xf>
    <xf numFmtId="43" fontId="15" fillId="0" borderId="56" xfId="15" applyFont="1" applyBorder="1" applyAlignment="1">
      <alignment horizontal="center" vertical="center" wrapText="1"/>
    </xf>
    <xf numFmtId="43" fontId="15" fillId="0" borderId="57" xfId="15" applyFont="1" applyBorder="1" applyAlignment="1">
      <alignment horizontal="center" vertical="center" wrapText="1"/>
    </xf>
    <xf numFmtId="43" fontId="15" fillId="0" borderId="55" xfId="15" applyFont="1" applyBorder="1" applyAlignment="1">
      <alignment horizontal="center" vertical="center"/>
    </xf>
    <xf numFmtId="43" fontId="15" fillId="0" borderId="56" xfId="15" applyFont="1" applyBorder="1" applyAlignment="1">
      <alignment horizontal="center" vertical="center"/>
    </xf>
    <xf numFmtId="43" fontId="15" fillId="0" borderId="58" xfId="15" applyFont="1" applyBorder="1" applyAlignment="1">
      <alignment horizontal="center" vertical="center"/>
    </xf>
    <xf numFmtId="43" fontId="15" fillId="0" borderId="4" xfId="15" applyFont="1" applyBorder="1" applyAlignment="1">
      <alignment vertical="center" wrapText="1"/>
    </xf>
    <xf numFmtId="43" fontId="15" fillId="0" borderId="44" xfId="15" applyFont="1" applyBorder="1" applyAlignment="1">
      <alignment vertical="center" wrapText="1"/>
    </xf>
    <xf numFmtId="43" fontId="15" fillId="0" borderId="44" xfId="15" applyFont="1" applyBorder="1" applyAlignment="1">
      <alignment horizontal="center" vertical="center"/>
    </xf>
    <xf numFmtId="43" fontId="15" fillId="0" borderId="45" xfId="15" applyFont="1" applyBorder="1" applyAlignment="1">
      <alignment horizontal="center" vertical="center"/>
    </xf>
    <xf numFmtId="43" fontId="1" fillId="0" borderId="0" xfId="15" applyFont="1" applyAlignment="1">
      <alignment horizontal="center"/>
    </xf>
    <xf numFmtId="43" fontId="18" fillId="0" borderId="0" xfId="15" applyFont="1" applyAlignment="1">
      <alignment horizontal="center" vertical="center" wrapText="1"/>
    </xf>
    <xf numFmtId="43" fontId="15" fillId="0" borderId="42" xfId="15" applyFont="1" applyBorder="1" applyAlignment="1">
      <alignment horizontal="center" vertical="center"/>
    </xf>
    <xf numFmtId="43" fontId="15" fillId="0" borderId="43" xfId="15" applyFont="1" applyBorder="1" applyAlignment="1">
      <alignment horizontal="center" vertical="center"/>
    </xf>
    <xf numFmtId="43" fontId="1" fillId="0" borderId="0" xfId="15" applyFont="1" applyBorder="1" applyAlignment="1">
      <alignment horizontal="center"/>
    </xf>
    <xf numFmtId="43" fontId="1" fillId="0" borderId="0" xfId="15" applyFont="1" applyBorder="1" applyAlignment="1">
      <alignment horizontal="center" vertical="center"/>
    </xf>
    <xf numFmtId="43" fontId="1" fillId="0" borderId="0" xfId="15" applyFont="1" applyBorder="1" applyAlignment="1">
      <alignment horizontal="center" vertical="center"/>
    </xf>
    <xf numFmtId="43" fontId="1" fillId="0" borderId="0" xfId="15" applyFont="1" applyAlignment="1">
      <alignment horizontal="center" wrapText="1"/>
    </xf>
    <xf numFmtId="43" fontId="1" fillId="0" borderId="0" xfId="15" applyFont="1" applyAlignment="1">
      <alignment horizontal="center"/>
    </xf>
    <xf numFmtId="43" fontId="3" fillId="0" borderId="0" xfId="15" applyFont="1" applyAlignment="1">
      <alignment horizontal="center"/>
    </xf>
    <xf numFmtId="43" fontId="3" fillId="0" borderId="0" xfId="15" applyFont="1" applyBorder="1" applyAlignment="1">
      <alignment horizontal="center" wrapText="1"/>
    </xf>
    <xf numFmtId="43" fontId="4" fillId="0" borderId="59" xfId="15" applyFont="1" applyBorder="1" applyAlignment="1">
      <alignment horizontal="center"/>
    </xf>
    <xf numFmtId="43" fontId="4" fillId="0" borderId="60" xfId="15" applyFont="1" applyBorder="1" applyAlignment="1">
      <alignment horizontal="center"/>
    </xf>
    <xf numFmtId="43" fontId="4" fillId="0" borderId="61" xfId="15" applyFont="1" applyBorder="1" applyAlignment="1">
      <alignment horizontal="center"/>
    </xf>
    <xf numFmtId="43" fontId="1" fillId="0" borderId="62" xfId="15" applyFont="1" applyBorder="1" applyAlignment="1">
      <alignment horizontal="justify" vertical="center"/>
    </xf>
    <xf numFmtId="43" fontId="1" fillId="0" borderId="63" xfId="15" applyFont="1" applyBorder="1" applyAlignment="1">
      <alignment horizontal="justify" vertical="center"/>
    </xf>
    <xf numFmtId="43" fontId="1" fillId="0" borderId="64" xfId="15" applyFont="1" applyBorder="1" applyAlignment="1">
      <alignment horizontal="justify" vertical="center"/>
    </xf>
    <xf numFmtId="43" fontId="1" fillId="0" borderId="57" xfId="15" applyFont="1" applyBorder="1" applyAlignment="1">
      <alignment horizontal="justify" vertical="center"/>
    </xf>
    <xf numFmtId="43" fontId="4" fillId="0" borderId="65" xfId="15" applyFont="1" applyBorder="1" applyAlignment="1">
      <alignment horizontal="center" vertical="center"/>
    </xf>
    <xf numFmtId="43" fontId="4" fillId="0" borderId="66" xfId="15" applyFont="1" applyBorder="1" applyAlignment="1">
      <alignment horizontal="center" vertical="center"/>
    </xf>
    <xf numFmtId="43" fontId="1" fillId="0" borderId="64" xfId="15" applyFont="1" applyBorder="1" applyAlignment="1">
      <alignment horizontal="justify" vertical="center"/>
    </xf>
    <xf numFmtId="43" fontId="1" fillId="0" borderId="57" xfId="15" applyFont="1" applyBorder="1" applyAlignment="1">
      <alignment horizontal="justify" vertical="center"/>
    </xf>
    <xf numFmtId="43" fontId="4" fillId="0" borderId="59" xfId="15" applyFont="1" applyBorder="1" applyAlignment="1">
      <alignment horizontal="center" vertical="center"/>
    </xf>
    <xf numFmtId="43" fontId="4" fillId="0" borderId="60" xfId="15" applyFont="1" applyBorder="1" applyAlignment="1">
      <alignment horizontal="center" vertical="center"/>
    </xf>
    <xf numFmtId="43" fontId="4" fillId="0" borderId="61" xfId="15" applyFont="1" applyBorder="1" applyAlignment="1">
      <alignment horizontal="center" vertical="center"/>
    </xf>
    <xf numFmtId="43" fontId="14" fillId="0" borderId="0" xfId="15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2</xdr:col>
      <xdr:colOff>228600</xdr:colOff>
      <xdr:row>40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1191875"/>
          <a:ext cx="10572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97</xdr:row>
      <xdr:rowOff>0</xdr:rowOff>
    </xdr:from>
    <xdr:to>
      <xdr:col>2</xdr:col>
      <xdr:colOff>228600</xdr:colOff>
      <xdr:row>97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25307925"/>
          <a:ext cx="1028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28">
      <selection activeCell="G4" sqref="G4"/>
    </sheetView>
  </sheetViews>
  <sheetFormatPr defaultColWidth="9.140625" defaultRowHeight="19.5" customHeight="1"/>
  <cols>
    <col min="1" max="1" width="5.140625" style="29" customWidth="1" collapsed="1"/>
    <col min="2" max="2" width="7.28125" style="29" customWidth="1" collapsed="1"/>
    <col min="3" max="3" width="8.00390625" style="29" customWidth="1" collapsed="1"/>
    <col min="4" max="4" width="46.57421875" style="29" customWidth="1" collapsed="1"/>
    <col min="5" max="5" width="12.140625" style="29" customWidth="1"/>
    <col min="6" max="6" width="12.57421875" style="29" customWidth="1"/>
    <col min="7" max="7" width="13.140625" style="29" customWidth="1"/>
    <col min="8" max="8" width="9.57421875" style="29" customWidth="1"/>
    <col min="9" max="16384" width="9.140625" style="29" customWidth="1"/>
  </cols>
  <sheetData>
    <row r="1" spans="1:6" ht="19.5" customHeight="1">
      <c r="A1" s="214" t="s">
        <v>89</v>
      </c>
      <c r="B1" s="214"/>
      <c r="C1" s="214"/>
      <c r="D1" s="214"/>
      <c r="E1" s="214"/>
      <c r="F1" s="211"/>
    </row>
    <row r="2" spans="1:6" ht="19.5" customHeight="1" thickBot="1">
      <c r="A2" s="197" t="s">
        <v>283</v>
      </c>
      <c r="B2" s="198"/>
      <c r="C2" s="198"/>
      <c r="D2" s="198"/>
      <c r="E2" s="198"/>
      <c r="F2" s="199"/>
    </row>
    <row r="3" spans="1:6" ht="19.5" customHeight="1" thickBot="1" thickTop="1">
      <c r="A3" s="200" t="s">
        <v>90</v>
      </c>
      <c r="B3" s="201"/>
      <c r="C3" s="201"/>
      <c r="D3" s="201"/>
      <c r="E3" s="201"/>
      <c r="F3" s="202"/>
    </row>
    <row r="4" spans="1:7" ht="19.5" customHeight="1" thickTop="1">
      <c r="A4" s="32" t="s">
        <v>64</v>
      </c>
      <c r="B4" s="33" t="s">
        <v>65</v>
      </c>
      <c r="C4" s="33" t="s">
        <v>66</v>
      </c>
      <c r="D4" s="33" t="s">
        <v>67</v>
      </c>
      <c r="E4" s="33" t="s">
        <v>68</v>
      </c>
      <c r="F4" s="34" t="s">
        <v>69</v>
      </c>
      <c r="G4" s="36"/>
    </row>
    <row r="5" spans="1:7" ht="19.5" customHeight="1">
      <c r="A5" s="75">
        <v>10</v>
      </c>
      <c r="B5" s="76"/>
      <c r="C5" s="76"/>
      <c r="D5" s="85" t="s">
        <v>70</v>
      </c>
      <c r="E5" s="77">
        <v>-50000</v>
      </c>
      <c r="F5" s="78">
        <v>3910</v>
      </c>
      <c r="G5" s="36"/>
    </row>
    <row r="6" spans="1:7" ht="19.5" customHeight="1">
      <c r="A6" s="41"/>
      <c r="B6" s="42">
        <v>1010</v>
      </c>
      <c r="C6" s="38"/>
      <c r="D6" s="86" t="s">
        <v>71</v>
      </c>
      <c r="E6" s="39">
        <v>-50000</v>
      </c>
      <c r="F6" s="43">
        <v>0</v>
      </c>
      <c r="G6" s="36"/>
    </row>
    <row r="7" spans="1:7" ht="19.5" customHeight="1">
      <c r="A7" s="41"/>
      <c r="B7" s="38"/>
      <c r="C7" s="44">
        <v>970</v>
      </c>
      <c r="D7" s="88" t="s">
        <v>72</v>
      </c>
      <c r="E7" s="45">
        <v>-50000</v>
      </c>
      <c r="F7" s="46">
        <v>0</v>
      </c>
      <c r="G7" s="36"/>
    </row>
    <row r="8" spans="1:7" ht="19.5" customHeight="1">
      <c r="A8" s="41"/>
      <c r="B8" s="42">
        <v>1095</v>
      </c>
      <c r="C8" s="38"/>
      <c r="D8" s="86" t="s">
        <v>73</v>
      </c>
      <c r="E8" s="35">
        <v>0</v>
      </c>
      <c r="F8" s="40">
        <v>3910</v>
      </c>
      <c r="G8" s="36"/>
    </row>
    <row r="9" spans="1:7" ht="19.5" customHeight="1">
      <c r="A9" s="41"/>
      <c r="B9" s="38"/>
      <c r="C9" s="44">
        <v>690</v>
      </c>
      <c r="D9" s="88" t="s">
        <v>74</v>
      </c>
      <c r="E9" s="47">
        <v>0</v>
      </c>
      <c r="F9" s="48">
        <v>3510</v>
      </c>
      <c r="G9" s="36"/>
    </row>
    <row r="10" spans="1:7" ht="19.5" customHeight="1">
      <c r="A10" s="41"/>
      <c r="B10" s="38"/>
      <c r="C10" s="44">
        <v>920</v>
      </c>
      <c r="D10" s="88" t="s">
        <v>48</v>
      </c>
      <c r="E10" s="47">
        <v>0</v>
      </c>
      <c r="F10" s="49">
        <v>400</v>
      </c>
      <c r="G10" s="36"/>
    </row>
    <row r="11" spans="1:7" ht="19.5" customHeight="1">
      <c r="A11" s="79">
        <v>700</v>
      </c>
      <c r="B11" s="76"/>
      <c r="C11" s="76"/>
      <c r="D11" s="85" t="s">
        <v>75</v>
      </c>
      <c r="E11" s="80">
        <v>-2300</v>
      </c>
      <c r="F11" s="81">
        <v>0</v>
      </c>
      <c r="G11" s="36"/>
    </row>
    <row r="12" spans="1:7" ht="19.5" customHeight="1">
      <c r="A12" s="41"/>
      <c r="B12" s="51">
        <v>70005</v>
      </c>
      <c r="C12" s="38"/>
      <c r="D12" s="86" t="s">
        <v>76</v>
      </c>
      <c r="E12" s="50">
        <v>-2300</v>
      </c>
      <c r="F12" s="43">
        <v>0</v>
      </c>
      <c r="G12" s="36"/>
    </row>
    <row r="13" spans="1:7" ht="26.25" customHeight="1">
      <c r="A13" s="41"/>
      <c r="B13" s="38"/>
      <c r="C13" s="44">
        <v>470</v>
      </c>
      <c r="D13" s="88" t="s">
        <v>92</v>
      </c>
      <c r="E13" s="52">
        <v>-900</v>
      </c>
      <c r="F13" s="46">
        <v>0</v>
      </c>
      <c r="G13" s="36"/>
    </row>
    <row r="14" spans="1:7" ht="19.5" customHeight="1">
      <c r="A14" s="41"/>
      <c r="B14" s="38"/>
      <c r="C14" s="44">
        <v>690</v>
      </c>
      <c r="D14" s="88" t="s">
        <v>74</v>
      </c>
      <c r="E14" s="53">
        <v>-1000</v>
      </c>
      <c r="F14" s="46">
        <v>0</v>
      </c>
      <c r="G14" s="36"/>
    </row>
    <row r="15" spans="1:7" ht="19.5" customHeight="1">
      <c r="A15" s="41"/>
      <c r="B15" s="38"/>
      <c r="C15" s="44">
        <v>920</v>
      </c>
      <c r="D15" s="88" t="s">
        <v>48</v>
      </c>
      <c r="E15" s="52">
        <v>-400</v>
      </c>
      <c r="F15" s="46">
        <v>0</v>
      </c>
      <c r="G15" s="36"/>
    </row>
    <row r="16" spans="1:7" ht="19.5" customHeight="1">
      <c r="A16" s="79">
        <v>750</v>
      </c>
      <c r="B16" s="76"/>
      <c r="C16" s="76"/>
      <c r="D16" s="85" t="s">
        <v>77</v>
      </c>
      <c r="E16" s="82">
        <v>0</v>
      </c>
      <c r="F16" s="78">
        <v>2884</v>
      </c>
      <c r="G16" s="36"/>
    </row>
    <row r="17" spans="1:7" ht="19.5" customHeight="1">
      <c r="A17" s="41"/>
      <c r="B17" s="51">
        <v>75095</v>
      </c>
      <c r="C17" s="38"/>
      <c r="D17" s="86" t="s">
        <v>73</v>
      </c>
      <c r="E17" s="35">
        <v>0</v>
      </c>
      <c r="F17" s="40">
        <v>2884</v>
      </c>
      <c r="G17" s="36"/>
    </row>
    <row r="18" spans="1:7" ht="19.5" customHeight="1">
      <c r="A18" s="41"/>
      <c r="B18" s="38"/>
      <c r="C18" s="44">
        <v>960</v>
      </c>
      <c r="D18" s="88" t="s">
        <v>78</v>
      </c>
      <c r="E18" s="47">
        <v>0</v>
      </c>
      <c r="F18" s="49">
        <v>200</v>
      </c>
      <c r="G18" s="36"/>
    </row>
    <row r="19" spans="1:7" ht="19.5" customHeight="1">
      <c r="A19" s="41"/>
      <c r="B19" s="38"/>
      <c r="C19" s="44">
        <v>970</v>
      </c>
      <c r="D19" s="88" t="s">
        <v>72</v>
      </c>
      <c r="E19" s="47">
        <v>0</v>
      </c>
      <c r="F19" s="48">
        <v>2684</v>
      </c>
      <c r="G19" s="36"/>
    </row>
    <row r="20" spans="1:7" ht="37.5" customHeight="1">
      <c r="A20" s="79">
        <v>756</v>
      </c>
      <c r="B20" s="76"/>
      <c r="C20" s="76"/>
      <c r="D20" s="85" t="s">
        <v>93</v>
      </c>
      <c r="E20" s="77">
        <v>-57000</v>
      </c>
      <c r="F20" s="83">
        <v>189139</v>
      </c>
      <c r="G20" s="36"/>
    </row>
    <row r="21" spans="1:7" ht="40.5" customHeight="1">
      <c r="A21" s="41"/>
      <c r="B21" s="51">
        <v>75615</v>
      </c>
      <c r="C21" s="38"/>
      <c r="D21" s="86" t="s">
        <v>94</v>
      </c>
      <c r="E21" s="39">
        <v>-15000</v>
      </c>
      <c r="F21" s="55">
        <v>66664</v>
      </c>
      <c r="G21" s="36"/>
    </row>
    <row r="22" spans="1:7" ht="19.5" customHeight="1">
      <c r="A22" s="41"/>
      <c r="B22" s="38"/>
      <c r="C22" s="44">
        <v>310</v>
      </c>
      <c r="D22" s="88" t="s">
        <v>42</v>
      </c>
      <c r="E22" s="47">
        <v>0</v>
      </c>
      <c r="F22" s="56">
        <v>65000</v>
      </c>
      <c r="G22" s="36"/>
    </row>
    <row r="23" spans="1:7" ht="19.5" customHeight="1">
      <c r="A23" s="41"/>
      <c r="B23" s="38"/>
      <c r="C23" s="44">
        <v>320</v>
      </c>
      <c r="D23" s="88" t="s">
        <v>79</v>
      </c>
      <c r="E23" s="45">
        <v>-15000</v>
      </c>
      <c r="F23" s="46">
        <v>0</v>
      </c>
      <c r="G23" s="36"/>
    </row>
    <row r="24" spans="1:7" ht="19.5" customHeight="1">
      <c r="A24" s="41"/>
      <c r="B24" s="38"/>
      <c r="C24" s="44">
        <v>330</v>
      </c>
      <c r="D24" s="88" t="s">
        <v>80</v>
      </c>
      <c r="E24" s="47">
        <v>0</v>
      </c>
      <c r="F24" s="48">
        <v>1100</v>
      </c>
      <c r="G24" s="36"/>
    </row>
    <row r="25" spans="1:7" ht="19.5" customHeight="1">
      <c r="A25" s="41"/>
      <c r="B25" s="38"/>
      <c r="C25" s="44">
        <v>340</v>
      </c>
      <c r="D25" s="88" t="s">
        <v>81</v>
      </c>
      <c r="E25" s="47">
        <v>0</v>
      </c>
      <c r="F25" s="49">
        <v>234</v>
      </c>
      <c r="G25" s="36"/>
    </row>
    <row r="26" spans="1:7" ht="19.5" customHeight="1">
      <c r="A26" s="41"/>
      <c r="B26" s="38"/>
      <c r="C26" s="44">
        <v>690</v>
      </c>
      <c r="D26" s="88" t="s">
        <v>74</v>
      </c>
      <c r="E26" s="47">
        <v>0</v>
      </c>
      <c r="F26" s="57">
        <v>30</v>
      </c>
      <c r="G26" s="36"/>
    </row>
    <row r="27" spans="1:7" ht="19.5" customHeight="1">
      <c r="A27" s="41"/>
      <c r="B27" s="38"/>
      <c r="C27" s="44">
        <v>910</v>
      </c>
      <c r="D27" s="88" t="s">
        <v>82</v>
      </c>
      <c r="E27" s="47">
        <v>0</v>
      </c>
      <c r="F27" s="49">
        <v>300</v>
      </c>
      <c r="G27" s="36"/>
    </row>
    <row r="28" spans="1:7" ht="47.25" customHeight="1">
      <c r="A28" s="41"/>
      <c r="B28" s="51">
        <v>75616</v>
      </c>
      <c r="C28" s="38"/>
      <c r="D28" s="87" t="s">
        <v>95</v>
      </c>
      <c r="E28" s="35">
        <v>0</v>
      </c>
      <c r="F28" s="54">
        <v>121000</v>
      </c>
      <c r="G28" s="36"/>
    </row>
    <row r="29" spans="1:7" ht="19.5" customHeight="1">
      <c r="A29" s="41"/>
      <c r="B29" s="38"/>
      <c r="C29" s="44">
        <v>310</v>
      </c>
      <c r="D29" s="88" t="s">
        <v>42</v>
      </c>
      <c r="E29" s="47">
        <v>0</v>
      </c>
      <c r="F29" s="56">
        <v>71000</v>
      </c>
      <c r="G29" s="36"/>
    </row>
    <row r="30" spans="1:7" ht="19.5" customHeight="1">
      <c r="A30" s="41"/>
      <c r="B30" s="38"/>
      <c r="C30" s="44">
        <v>320</v>
      </c>
      <c r="D30" s="88" t="s">
        <v>79</v>
      </c>
      <c r="E30" s="47">
        <v>0</v>
      </c>
      <c r="F30" s="56">
        <v>50000</v>
      </c>
      <c r="G30" s="36"/>
    </row>
    <row r="31" spans="1:7" ht="27" customHeight="1">
      <c r="A31" s="41"/>
      <c r="B31" s="51">
        <v>75618</v>
      </c>
      <c r="C31" s="38"/>
      <c r="D31" s="87" t="s">
        <v>96</v>
      </c>
      <c r="E31" s="39">
        <v>-42000</v>
      </c>
      <c r="F31" s="40">
        <v>1475</v>
      </c>
      <c r="G31" s="36"/>
    </row>
    <row r="32" spans="1:7" ht="19.5" customHeight="1">
      <c r="A32" s="41"/>
      <c r="B32" s="38"/>
      <c r="C32" s="44">
        <v>410</v>
      </c>
      <c r="D32" s="88" t="s">
        <v>83</v>
      </c>
      <c r="E32" s="47">
        <v>0</v>
      </c>
      <c r="F32" s="48">
        <v>1300</v>
      </c>
      <c r="G32" s="36"/>
    </row>
    <row r="33" spans="1:7" ht="19.5" customHeight="1">
      <c r="A33" s="41"/>
      <c r="B33" s="38"/>
      <c r="C33" s="44">
        <v>480</v>
      </c>
      <c r="D33" s="88" t="s">
        <v>84</v>
      </c>
      <c r="E33" s="47">
        <v>0</v>
      </c>
      <c r="F33" s="49">
        <v>175</v>
      </c>
      <c r="G33" s="36"/>
    </row>
    <row r="34" spans="1:7" ht="30" customHeight="1">
      <c r="A34" s="41"/>
      <c r="B34" s="38"/>
      <c r="C34" s="44">
        <v>490</v>
      </c>
      <c r="D34" s="88" t="s">
        <v>97</v>
      </c>
      <c r="E34" s="45">
        <v>-42000</v>
      </c>
      <c r="F34" s="46">
        <v>0</v>
      </c>
      <c r="G34" s="36"/>
    </row>
    <row r="35" spans="1:7" ht="19.5" customHeight="1">
      <c r="A35" s="79">
        <v>758</v>
      </c>
      <c r="B35" s="76"/>
      <c r="C35" s="76"/>
      <c r="D35" s="85" t="s">
        <v>85</v>
      </c>
      <c r="E35" s="82">
        <v>0</v>
      </c>
      <c r="F35" s="78">
        <v>1000</v>
      </c>
      <c r="G35" s="36"/>
    </row>
    <row r="36" spans="1:7" ht="19.5" customHeight="1">
      <c r="A36" s="41"/>
      <c r="B36" s="51">
        <v>75814</v>
      </c>
      <c r="C36" s="38"/>
      <c r="D36" s="86" t="s">
        <v>86</v>
      </c>
      <c r="E36" s="35">
        <v>0</v>
      </c>
      <c r="F36" s="40">
        <v>1000</v>
      </c>
      <c r="G36" s="36"/>
    </row>
    <row r="37" spans="1:7" ht="19.5" customHeight="1">
      <c r="A37" s="41"/>
      <c r="B37" s="38"/>
      <c r="C37" s="44">
        <v>920</v>
      </c>
      <c r="D37" s="88" t="s">
        <v>48</v>
      </c>
      <c r="E37" s="47">
        <v>0</v>
      </c>
      <c r="F37" s="48">
        <v>1000</v>
      </c>
      <c r="G37" s="36"/>
    </row>
    <row r="38" spans="1:7" ht="19.5" customHeight="1">
      <c r="A38" s="79">
        <v>854</v>
      </c>
      <c r="B38" s="76"/>
      <c r="C38" s="76"/>
      <c r="D38" s="85" t="s">
        <v>87</v>
      </c>
      <c r="E38" s="82">
        <v>0</v>
      </c>
      <c r="F38" s="84">
        <v>108</v>
      </c>
      <c r="G38" s="36"/>
    </row>
    <row r="39" spans="1:7" ht="29.25" customHeight="1">
      <c r="A39" s="41"/>
      <c r="B39" s="51">
        <v>85412</v>
      </c>
      <c r="C39" s="38"/>
      <c r="D39" s="86" t="s">
        <v>98</v>
      </c>
      <c r="E39" s="35">
        <v>0</v>
      </c>
      <c r="F39" s="58">
        <v>108</v>
      </c>
      <c r="G39" s="36"/>
    </row>
    <row r="40" spans="1:7" ht="19.5" customHeight="1" thickBot="1">
      <c r="A40" s="59"/>
      <c r="B40" s="60"/>
      <c r="C40" s="61">
        <v>970</v>
      </c>
      <c r="D40" s="89" t="s">
        <v>72</v>
      </c>
      <c r="E40" s="62">
        <v>0</v>
      </c>
      <c r="F40" s="63">
        <v>108</v>
      </c>
      <c r="G40" s="36"/>
    </row>
    <row r="41" spans="1:7" ht="19.5" customHeight="1" thickBot="1" thickTop="1">
      <c r="A41" s="37"/>
      <c r="B41" s="203" t="s">
        <v>88</v>
      </c>
      <c r="C41" s="204"/>
      <c r="D41" s="64">
        <f>E41+F41</f>
        <v>87741</v>
      </c>
      <c r="E41" s="65">
        <v>-109300</v>
      </c>
      <c r="F41" s="66">
        <v>197041</v>
      </c>
      <c r="G41" s="36"/>
    </row>
    <row r="42" spans="1:6" ht="19.5" customHeight="1" thickTop="1">
      <c r="A42" s="30"/>
      <c r="B42" s="31"/>
      <c r="E42" s="37"/>
      <c r="F42" s="37"/>
    </row>
    <row r="43" ht="19.5" customHeight="1" thickBot="1"/>
    <row r="44" spans="2:6" ht="19.5" customHeight="1" thickBot="1">
      <c r="B44" s="67">
        <v>952</v>
      </c>
      <c r="C44" s="212" t="s">
        <v>91</v>
      </c>
      <c r="D44" s="213"/>
      <c r="E44" s="68">
        <v>28221</v>
      </c>
      <c r="F44" s="69">
        <v>0</v>
      </c>
    </row>
    <row r="45" spans="2:6" ht="19.5" customHeight="1" thickBot="1">
      <c r="B45" s="70"/>
      <c r="C45" s="71" t="s">
        <v>8</v>
      </c>
      <c r="D45" s="72">
        <f>F45+E45</f>
        <v>28221</v>
      </c>
      <c r="E45" s="73">
        <f>SUM(E44:E44)</f>
        <v>28221</v>
      </c>
      <c r="F45" s="74">
        <f>SUM(F44:F44)</f>
        <v>0</v>
      </c>
    </row>
  </sheetData>
  <mergeCells count="5">
    <mergeCell ref="C44:D44"/>
    <mergeCell ref="A1:F1"/>
    <mergeCell ref="A2:F2"/>
    <mergeCell ref="A3:F3"/>
    <mergeCell ref="B41:C4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view="pageBreakPreview" zoomScale="60" workbookViewId="0" topLeftCell="A46">
      <selection activeCell="A3" sqref="A3:F3"/>
    </sheetView>
  </sheetViews>
  <sheetFormatPr defaultColWidth="9.140625" defaultRowHeight="19.5" customHeight="1"/>
  <cols>
    <col min="1" max="1" width="5.140625" style="29" customWidth="1"/>
    <col min="2" max="2" width="6.8515625" style="29" customWidth="1"/>
    <col min="3" max="3" width="7.7109375" style="29" customWidth="1"/>
    <col min="4" max="4" width="43.140625" style="29" customWidth="1"/>
    <col min="5" max="5" width="13.57421875" style="29" customWidth="1"/>
    <col min="6" max="6" width="14.28125" style="29" customWidth="1"/>
    <col min="7" max="7" width="13.140625" style="29" customWidth="1"/>
    <col min="8" max="8" width="9.57421875" style="29" customWidth="1"/>
    <col min="9" max="16384" width="9.140625" style="29" customWidth="1"/>
  </cols>
  <sheetData>
    <row r="1" spans="1:6" ht="19.5" customHeight="1">
      <c r="A1" s="214" t="s">
        <v>271</v>
      </c>
      <c r="B1" s="214"/>
      <c r="C1" s="214"/>
      <c r="D1" s="214"/>
      <c r="E1" s="214"/>
      <c r="F1" s="211"/>
    </row>
    <row r="2" spans="1:6" ht="19.5" customHeight="1" thickBot="1">
      <c r="A2" s="197" t="s">
        <v>284</v>
      </c>
      <c r="B2" s="198"/>
      <c r="C2" s="198"/>
      <c r="D2" s="198"/>
      <c r="E2" s="198"/>
      <c r="F2" s="199"/>
    </row>
    <row r="3" spans="1:6" ht="19.5" customHeight="1" thickBot="1" thickTop="1">
      <c r="A3" s="200" t="s">
        <v>272</v>
      </c>
      <c r="B3" s="201"/>
      <c r="C3" s="201"/>
      <c r="D3" s="201"/>
      <c r="E3" s="201"/>
      <c r="F3" s="202"/>
    </row>
    <row r="4" spans="1:7" ht="19.5" customHeight="1" thickTop="1">
      <c r="A4" s="32" t="s">
        <v>64</v>
      </c>
      <c r="B4" s="33" t="s">
        <v>65</v>
      </c>
      <c r="C4" s="33" t="s">
        <v>66</v>
      </c>
      <c r="D4" s="33" t="s">
        <v>67</v>
      </c>
      <c r="E4" s="33" t="s">
        <v>68</v>
      </c>
      <c r="F4" s="34" t="s">
        <v>69</v>
      </c>
      <c r="G4" s="36"/>
    </row>
    <row r="5" spans="1:7" ht="19.5" customHeight="1">
      <c r="A5" s="75">
        <v>10</v>
      </c>
      <c r="B5" s="76"/>
      <c r="C5" s="76"/>
      <c r="D5" s="85" t="s">
        <v>70</v>
      </c>
      <c r="E5" s="80">
        <v>-3000</v>
      </c>
      <c r="F5" s="81">
        <v>0</v>
      </c>
      <c r="G5" s="36"/>
    </row>
    <row r="6" spans="1:7" ht="19.5" customHeight="1">
      <c r="A6" s="41"/>
      <c r="B6" s="42">
        <v>1008</v>
      </c>
      <c r="C6" s="38"/>
      <c r="D6" s="86" t="s">
        <v>243</v>
      </c>
      <c r="E6" s="50">
        <v>-1000</v>
      </c>
      <c r="F6" s="43">
        <v>0</v>
      </c>
      <c r="G6" s="36"/>
    </row>
    <row r="7" spans="1:7" ht="19.5" customHeight="1">
      <c r="A7" s="41"/>
      <c r="B7" s="38"/>
      <c r="C7" s="189">
        <v>4210</v>
      </c>
      <c r="D7" s="88" t="s">
        <v>244</v>
      </c>
      <c r="E7" s="53">
        <v>-1000</v>
      </c>
      <c r="F7" s="46">
        <v>0</v>
      </c>
      <c r="G7" s="36"/>
    </row>
    <row r="8" spans="1:7" ht="19.5" customHeight="1">
      <c r="A8" s="41"/>
      <c r="B8" s="42">
        <v>1010</v>
      </c>
      <c r="C8" s="38"/>
      <c r="D8" s="86" t="s">
        <v>71</v>
      </c>
      <c r="E8" s="50">
        <v>-2000</v>
      </c>
      <c r="F8" s="43">
        <v>0</v>
      </c>
      <c r="G8" s="36"/>
    </row>
    <row r="9" spans="1:7" ht="19.5" customHeight="1">
      <c r="A9" s="41"/>
      <c r="B9" s="38"/>
      <c r="C9" s="189">
        <v>4270</v>
      </c>
      <c r="D9" s="88" t="s">
        <v>245</v>
      </c>
      <c r="E9" s="53">
        <v>-2000</v>
      </c>
      <c r="F9" s="46">
        <v>0</v>
      </c>
      <c r="G9" s="36"/>
    </row>
    <row r="10" spans="1:7" ht="19.5" customHeight="1">
      <c r="A10" s="79">
        <v>600</v>
      </c>
      <c r="B10" s="76"/>
      <c r="C10" s="76"/>
      <c r="D10" s="85" t="s">
        <v>246</v>
      </c>
      <c r="E10" s="80">
        <v>-1000</v>
      </c>
      <c r="F10" s="78">
        <v>1000</v>
      </c>
      <c r="G10" s="36"/>
    </row>
    <row r="11" spans="1:7" ht="19.5" customHeight="1">
      <c r="A11" s="41"/>
      <c r="B11" s="51">
        <v>60016</v>
      </c>
      <c r="C11" s="38"/>
      <c r="D11" s="86" t="s">
        <v>247</v>
      </c>
      <c r="E11" s="50">
        <v>-1000</v>
      </c>
      <c r="F11" s="40">
        <v>1000</v>
      </c>
      <c r="G11" s="36"/>
    </row>
    <row r="12" spans="1:7" ht="19.5" customHeight="1">
      <c r="A12" s="41"/>
      <c r="B12" s="38"/>
      <c r="C12" s="189">
        <v>4270</v>
      </c>
      <c r="D12" s="88" t="s">
        <v>245</v>
      </c>
      <c r="E12" s="53">
        <v>-1000</v>
      </c>
      <c r="F12" s="46">
        <v>0</v>
      </c>
      <c r="G12" s="36"/>
    </row>
    <row r="13" spans="1:7" ht="19.5" customHeight="1">
      <c r="A13" s="41"/>
      <c r="B13" s="38"/>
      <c r="C13" s="189">
        <v>4300</v>
      </c>
      <c r="D13" s="88" t="s">
        <v>106</v>
      </c>
      <c r="E13" s="47">
        <v>0</v>
      </c>
      <c r="F13" s="48">
        <v>1000</v>
      </c>
      <c r="G13" s="36"/>
    </row>
    <row r="14" spans="1:7" ht="19.5" customHeight="1">
      <c r="A14" s="79">
        <v>700</v>
      </c>
      <c r="B14" s="76"/>
      <c r="C14" s="76"/>
      <c r="D14" s="85" t="s">
        <v>75</v>
      </c>
      <c r="E14" s="77">
        <v>-17939</v>
      </c>
      <c r="F14" s="194">
        <v>73825</v>
      </c>
      <c r="G14" s="36"/>
    </row>
    <row r="15" spans="1:7" ht="19.5" customHeight="1">
      <c r="A15" s="41"/>
      <c r="B15" s="51">
        <v>70001</v>
      </c>
      <c r="C15" s="38"/>
      <c r="D15" s="86" t="s">
        <v>248</v>
      </c>
      <c r="E15" s="35">
        <v>0</v>
      </c>
      <c r="F15" s="55">
        <v>65000</v>
      </c>
      <c r="G15" s="36"/>
    </row>
    <row r="16" spans="1:7" ht="19.5" customHeight="1">
      <c r="A16" s="41"/>
      <c r="B16" s="38"/>
      <c r="C16" s="189">
        <v>2650</v>
      </c>
      <c r="D16" s="88" t="s">
        <v>249</v>
      </c>
      <c r="E16" s="47">
        <v>0</v>
      </c>
      <c r="F16" s="56">
        <v>65000</v>
      </c>
      <c r="G16" s="36"/>
    </row>
    <row r="17" spans="1:7" ht="19.5" customHeight="1">
      <c r="A17" s="41"/>
      <c r="B17" s="51">
        <v>70095</v>
      </c>
      <c r="C17" s="38"/>
      <c r="D17" s="86" t="s">
        <v>73</v>
      </c>
      <c r="E17" s="39">
        <v>-17939</v>
      </c>
      <c r="F17" s="40">
        <v>8825</v>
      </c>
      <c r="G17" s="36"/>
    </row>
    <row r="18" spans="1:7" ht="19.5" customHeight="1">
      <c r="A18" s="41"/>
      <c r="B18" s="38"/>
      <c r="C18" s="189">
        <v>4210</v>
      </c>
      <c r="D18" s="88" t="s">
        <v>244</v>
      </c>
      <c r="E18" s="53">
        <v>-5850</v>
      </c>
      <c r="F18" s="46">
        <v>0</v>
      </c>
      <c r="G18" s="36"/>
    </row>
    <row r="19" spans="1:7" ht="19.5" customHeight="1">
      <c r="A19" s="41"/>
      <c r="B19" s="38"/>
      <c r="C19" s="189">
        <v>4270</v>
      </c>
      <c r="D19" s="88" t="s">
        <v>245</v>
      </c>
      <c r="E19" s="47">
        <v>0</v>
      </c>
      <c r="F19" s="48">
        <v>6000</v>
      </c>
      <c r="G19" s="36"/>
    </row>
    <row r="20" spans="1:7" ht="19.5" customHeight="1">
      <c r="A20" s="41"/>
      <c r="B20" s="38"/>
      <c r="C20" s="189">
        <v>4300</v>
      </c>
      <c r="D20" s="88" t="s">
        <v>106</v>
      </c>
      <c r="E20" s="47">
        <v>0</v>
      </c>
      <c r="F20" s="48">
        <v>2000</v>
      </c>
      <c r="G20" s="36"/>
    </row>
    <row r="21" spans="1:7" ht="19.5" customHeight="1">
      <c r="A21" s="41"/>
      <c r="B21" s="38"/>
      <c r="C21" s="189">
        <v>4350</v>
      </c>
      <c r="D21" s="88" t="s">
        <v>250</v>
      </c>
      <c r="E21" s="47">
        <v>0</v>
      </c>
      <c r="F21" s="49">
        <v>200</v>
      </c>
      <c r="G21" s="36"/>
    </row>
    <row r="22" spans="1:7" ht="19.5" customHeight="1">
      <c r="A22" s="41"/>
      <c r="B22" s="38"/>
      <c r="C22" s="189">
        <v>4440</v>
      </c>
      <c r="D22" s="88" t="s">
        <v>40</v>
      </c>
      <c r="E22" s="45">
        <v>-12089</v>
      </c>
      <c r="F22" s="46">
        <v>0</v>
      </c>
      <c r="G22" s="36"/>
    </row>
    <row r="23" spans="1:7" ht="25.5" customHeight="1">
      <c r="A23" s="41"/>
      <c r="B23" s="38"/>
      <c r="C23" s="189">
        <v>4600</v>
      </c>
      <c r="D23" s="88" t="s">
        <v>281</v>
      </c>
      <c r="E23" s="47">
        <v>0</v>
      </c>
      <c r="F23" s="49">
        <v>625</v>
      </c>
      <c r="G23" s="36"/>
    </row>
    <row r="24" spans="1:7" ht="19.5" customHeight="1">
      <c r="A24" s="79">
        <v>750</v>
      </c>
      <c r="B24" s="76"/>
      <c r="C24" s="76"/>
      <c r="D24" s="85" t="s">
        <v>77</v>
      </c>
      <c r="E24" s="80">
        <v>-4750</v>
      </c>
      <c r="F24" s="78">
        <v>8459</v>
      </c>
      <c r="G24" s="36"/>
    </row>
    <row r="25" spans="1:7" ht="19.5" customHeight="1">
      <c r="A25" s="41"/>
      <c r="B25" s="51">
        <v>75022</v>
      </c>
      <c r="C25" s="38"/>
      <c r="D25" s="86" t="s">
        <v>251</v>
      </c>
      <c r="E25" s="190">
        <v>-550</v>
      </c>
      <c r="F25" s="58">
        <v>550</v>
      </c>
      <c r="G25" s="36"/>
    </row>
    <row r="26" spans="1:7" ht="19.5" customHeight="1">
      <c r="A26" s="41"/>
      <c r="B26" s="38"/>
      <c r="C26" s="189">
        <v>4210</v>
      </c>
      <c r="D26" s="88" t="s">
        <v>244</v>
      </c>
      <c r="E26" s="47">
        <v>0</v>
      </c>
      <c r="F26" s="49">
        <v>550</v>
      </c>
      <c r="G26" s="36"/>
    </row>
    <row r="27" spans="1:7" ht="19.5" customHeight="1">
      <c r="A27" s="41"/>
      <c r="B27" s="38"/>
      <c r="C27" s="189">
        <v>4300</v>
      </c>
      <c r="D27" s="88" t="s">
        <v>106</v>
      </c>
      <c r="E27" s="52">
        <v>-300</v>
      </c>
      <c r="F27" s="46">
        <v>0</v>
      </c>
      <c r="G27" s="36"/>
    </row>
    <row r="28" spans="1:7" ht="19.5" customHeight="1">
      <c r="A28" s="41"/>
      <c r="B28" s="38"/>
      <c r="C28" s="189">
        <v>4410</v>
      </c>
      <c r="D28" s="88" t="s">
        <v>36</v>
      </c>
      <c r="E28" s="52">
        <v>-250</v>
      </c>
      <c r="F28" s="46">
        <v>0</v>
      </c>
      <c r="G28" s="36"/>
    </row>
    <row r="29" spans="1:7" ht="19.5" customHeight="1">
      <c r="A29" s="41"/>
      <c r="B29" s="51">
        <v>75023</v>
      </c>
      <c r="C29" s="38"/>
      <c r="D29" s="86" t="s">
        <v>252</v>
      </c>
      <c r="E29" s="50">
        <v>-3200</v>
      </c>
      <c r="F29" s="40">
        <v>5509</v>
      </c>
      <c r="G29" s="36"/>
    </row>
    <row r="30" spans="1:7" ht="25.5" customHeight="1">
      <c r="A30" s="41"/>
      <c r="B30" s="38"/>
      <c r="C30" s="189">
        <v>4140</v>
      </c>
      <c r="D30" s="88" t="s">
        <v>280</v>
      </c>
      <c r="E30" s="52">
        <v>-500</v>
      </c>
      <c r="F30" s="46">
        <v>0</v>
      </c>
      <c r="G30" s="36"/>
    </row>
    <row r="31" spans="1:7" ht="19.5" customHeight="1">
      <c r="A31" s="41"/>
      <c r="B31" s="38"/>
      <c r="C31" s="189">
        <v>4210</v>
      </c>
      <c r="D31" s="88" t="s">
        <v>244</v>
      </c>
      <c r="E31" s="53">
        <v>-1000</v>
      </c>
      <c r="F31" s="46">
        <v>0</v>
      </c>
      <c r="G31" s="36"/>
    </row>
    <row r="32" spans="1:7" ht="19.5" customHeight="1">
      <c r="A32" s="41"/>
      <c r="B32" s="38"/>
      <c r="C32" s="189">
        <v>4440</v>
      </c>
      <c r="D32" s="88" t="s">
        <v>40</v>
      </c>
      <c r="E32" s="47">
        <v>0</v>
      </c>
      <c r="F32" s="48">
        <v>2182</v>
      </c>
      <c r="G32" s="36"/>
    </row>
    <row r="33" spans="1:7" ht="19.5" customHeight="1">
      <c r="A33" s="41"/>
      <c r="B33" s="38"/>
      <c r="C33" s="189">
        <v>4480</v>
      </c>
      <c r="D33" s="88" t="s">
        <v>42</v>
      </c>
      <c r="E33" s="47">
        <v>0</v>
      </c>
      <c r="F33" s="49">
        <v>143</v>
      </c>
      <c r="G33" s="36"/>
    </row>
    <row r="34" spans="1:7" ht="19.5" customHeight="1">
      <c r="A34" s="41"/>
      <c r="B34" s="38"/>
      <c r="C34" s="189">
        <v>4530</v>
      </c>
      <c r="D34" s="88" t="s">
        <v>115</v>
      </c>
      <c r="E34" s="47">
        <v>0</v>
      </c>
      <c r="F34" s="49">
        <v>484</v>
      </c>
      <c r="G34" s="36"/>
    </row>
    <row r="35" spans="1:7" ht="28.5" customHeight="1">
      <c r="A35" s="41"/>
      <c r="B35" s="38"/>
      <c r="C35" s="189">
        <v>4740</v>
      </c>
      <c r="D35" s="88" t="s">
        <v>118</v>
      </c>
      <c r="E35" s="53">
        <v>-1000</v>
      </c>
      <c r="F35" s="46">
        <v>0</v>
      </c>
      <c r="G35" s="36"/>
    </row>
    <row r="36" spans="1:7" ht="23.25" customHeight="1">
      <c r="A36" s="41"/>
      <c r="B36" s="38"/>
      <c r="C36" s="189">
        <v>4750</v>
      </c>
      <c r="D36" s="88" t="s">
        <v>277</v>
      </c>
      <c r="E36" s="47">
        <v>0</v>
      </c>
      <c r="F36" s="48">
        <v>2700</v>
      </c>
      <c r="G36" s="36"/>
    </row>
    <row r="37" spans="1:7" ht="19.5" customHeight="1">
      <c r="A37" s="41"/>
      <c r="B37" s="38"/>
      <c r="C37" s="189">
        <v>6060</v>
      </c>
      <c r="D37" s="88" t="s">
        <v>253</v>
      </c>
      <c r="E37" s="52">
        <v>-700</v>
      </c>
      <c r="F37" s="46">
        <v>0</v>
      </c>
      <c r="G37" s="36"/>
    </row>
    <row r="38" spans="1:7" ht="19.5" customHeight="1">
      <c r="A38" s="41"/>
      <c r="B38" s="51">
        <v>75095</v>
      </c>
      <c r="C38" s="38"/>
      <c r="D38" s="86" t="s">
        <v>73</v>
      </c>
      <c r="E38" s="50">
        <v>-1000</v>
      </c>
      <c r="F38" s="40">
        <v>2400</v>
      </c>
      <c r="G38" s="36"/>
    </row>
    <row r="39" spans="1:7" ht="19.5" customHeight="1">
      <c r="A39" s="41"/>
      <c r="B39" s="38"/>
      <c r="C39" s="189">
        <v>4100</v>
      </c>
      <c r="D39" s="88" t="s">
        <v>254</v>
      </c>
      <c r="E39" s="53">
        <v>-1000</v>
      </c>
      <c r="F39" s="46">
        <v>0</v>
      </c>
      <c r="G39" s="36"/>
    </row>
    <row r="40" spans="1:7" ht="19.5" customHeight="1">
      <c r="A40" s="41"/>
      <c r="B40" s="38"/>
      <c r="C40" s="189">
        <v>4210</v>
      </c>
      <c r="D40" s="88" t="s">
        <v>244</v>
      </c>
      <c r="E40" s="47">
        <v>0</v>
      </c>
      <c r="F40" s="48">
        <v>2400</v>
      </c>
      <c r="G40" s="36"/>
    </row>
    <row r="41" spans="1:7" ht="19.5" customHeight="1">
      <c r="A41" s="79">
        <v>757</v>
      </c>
      <c r="B41" s="76"/>
      <c r="C41" s="76"/>
      <c r="D41" s="85" t="s">
        <v>255</v>
      </c>
      <c r="E41" s="80">
        <v>-5000</v>
      </c>
      <c r="F41" s="81">
        <v>0</v>
      </c>
      <c r="G41" s="36"/>
    </row>
    <row r="42" spans="1:7" ht="26.25" customHeight="1">
      <c r="A42" s="41"/>
      <c r="B42" s="51">
        <v>75702</v>
      </c>
      <c r="C42" s="38"/>
      <c r="D42" s="86" t="s">
        <v>279</v>
      </c>
      <c r="E42" s="50">
        <v>-5000</v>
      </c>
      <c r="F42" s="43">
        <v>0</v>
      </c>
      <c r="G42" s="36"/>
    </row>
    <row r="43" spans="1:7" ht="19.5" customHeight="1">
      <c r="A43" s="41"/>
      <c r="B43" s="38"/>
      <c r="C43" s="189">
        <v>8110</v>
      </c>
      <c r="D43" s="88" t="s">
        <v>256</v>
      </c>
      <c r="E43" s="53">
        <v>-5000</v>
      </c>
      <c r="F43" s="46">
        <v>0</v>
      </c>
      <c r="G43" s="36"/>
    </row>
    <row r="44" spans="1:7" ht="19.5" customHeight="1">
      <c r="A44" s="79">
        <v>758</v>
      </c>
      <c r="B44" s="76"/>
      <c r="C44" s="76"/>
      <c r="D44" s="85" t="s">
        <v>85</v>
      </c>
      <c r="E44" s="195">
        <v>-500</v>
      </c>
      <c r="F44" s="81">
        <v>0</v>
      </c>
      <c r="G44" s="36"/>
    </row>
    <row r="45" spans="1:7" ht="19.5" customHeight="1">
      <c r="A45" s="41"/>
      <c r="B45" s="51">
        <v>75814</v>
      </c>
      <c r="C45" s="38"/>
      <c r="D45" s="86" t="s">
        <v>86</v>
      </c>
      <c r="E45" s="190">
        <v>-500</v>
      </c>
      <c r="F45" s="43">
        <v>0</v>
      </c>
      <c r="G45" s="36"/>
    </row>
    <row r="46" spans="1:7" ht="19.5" customHeight="1">
      <c r="A46" s="41"/>
      <c r="B46" s="38"/>
      <c r="C46" s="189">
        <v>4610</v>
      </c>
      <c r="D46" s="88" t="s">
        <v>257</v>
      </c>
      <c r="E46" s="52">
        <v>-500</v>
      </c>
      <c r="F46" s="46">
        <v>0</v>
      </c>
      <c r="G46" s="36"/>
    </row>
    <row r="47" spans="1:7" ht="19.5" customHeight="1">
      <c r="A47" s="79">
        <v>801</v>
      </c>
      <c r="B47" s="76"/>
      <c r="C47" s="76"/>
      <c r="D47" s="85" t="s">
        <v>258</v>
      </c>
      <c r="E47" s="196">
        <v>-104293</v>
      </c>
      <c r="F47" s="83">
        <v>102283</v>
      </c>
      <c r="G47" s="36"/>
    </row>
    <row r="48" spans="1:7" ht="19.5" customHeight="1">
      <c r="A48" s="41"/>
      <c r="B48" s="51">
        <v>80101</v>
      </c>
      <c r="C48" s="38"/>
      <c r="D48" s="86" t="s">
        <v>259</v>
      </c>
      <c r="E48" s="39">
        <v>-88010</v>
      </c>
      <c r="F48" s="54">
        <v>102283</v>
      </c>
      <c r="G48" s="36"/>
    </row>
    <row r="49" spans="1:7" ht="19.5" customHeight="1">
      <c r="A49" s="41"/>
      <c r="B49" s="38"/>
      <c r="C49" s="189">
        <v>3020</v>
      </c>
      <c r="D49" s="88" t="s">
        <v>276</v>
      </c>
      <c r="E49" s="53">
        <v>-5000</v>
      </c>
      <c r="F49" s="46">
        <v>0</v>
      </c>
      <c r="G49" s="36"/>
    </row>
    <row r="50" spans="1:7" ht="19.5" customHeight="1">
      <c r="A50" s="41"/>
      <c r="B50" s="38"/>
      <c r="C50" s="189">
        <v>4010</v>
      </c>
      <c r="D50" s="88" t="s">
        <v>12</v>
      </c>
      <c r="E50" s="45">
        <v>-44400</v>
      </c>
      <c r="F50" s="46">
        <v>0</v>
      </c>
      <c r="G50" s="36"/>
    </row>
    <row r="51" spans="1:7" ht="19.5" customHeight="1">
      <c r="A51" s="41"/>
      <c r="B51" s="38"/>
      <c r="C51" s="189">
        <v>4040</v>
      </c>
      <c r="D51" s="88" t="s">
        <v>14</v>
      </c>
      <c r="E51" s="45">
        <v>-12800</v>
      </c>
      <c r="F51" s="46">
        <v>0</v>
      </c>
      <c r="G51" s="36"/>
    </row>
    <row r="52" spans="1:7" ht="19.5" customHeight="1">
      <c r="A52" s="41"/>
      <c r="B52" s="38"/>
      <c r="C52" s="189">
        <v>4110</v>
      </c>
      <c r="D52" s="88" t="s">
        <v>16</v>
      </c>
      <c r="E52" s="45">
        <v>-19800</v>
      </c>
      <c r="F52" s="46">
        <v>0</v>
      </c>
      <c r="G52" s="36"/>
    </row>
    <row r="53" spans="1:7" ht="19.5" customHeight="1">
      <c r="A53" s="41"/>
      <c r="B53" s="38"/>
      <c r="C53" s="189">
        <v>4120</v>
      </c>
      <c r="D53" s="88" t="s">
        <v>18</v>
      </c>
      <c r="E53" s="53">
        <v>-4800</v>
      </c>
      <c r="F53" s="46">
        <v>0</v>
      </c>
      <c r="G53" s="36"/>
    </row>
    <row r="54" spans="1:7" ht="19.5" customHeight="1">
      <c r="A54" s="41"/>
      <c r="B54" s="38"/>
      <c r="C54" s="189">
        <v>4210</v>
      </c>
      <c r="D54" s="88" t="s">
        <v>244</v>
      </c>
      <c r="E54" s="47">
        <v>0</v>
      </c>
      <c r="F54" s="56">
        <v>21103</v>
      </c>
      <c r="G54" s="36"/>
    </row>
    <row r="55" spans="1:7" ht="19.5" customHeight="1">
      <c r="A55" s="41"/>
      <c r="B55" s="38"/>
      <c r="C55" s="189">
        <v>4240</v>
      </c>
      <c r="D55" s="88" t="s">
        <v>260</v>
      </c>
      <c r="E55" s="191">
        <v>-40</v>
      </c>
      <c r="F55" s="46">
        <v>0</v>
      </c>
      <c r="G55" s="36"/>
    </row>
    <row r="56" spans="1:7" ht="19.5" customHeight="1">
      <c r="A56" s="41"/>
      <c r="B56" s="38"/>
      <c r="C56" s="189">
        <v>4260</v>
      </c>
      <c r="D56" s="88" t="s">
        <v>26</v>
      </c>
      <c r="E56" s="47">
        <v>0</v>
      </c>
      <c r="F56" s="56">
        <v>11200</v>
      </c>
      <c r="G56" s="36"/>
    </row>
    <row r="57" spans="1:7" ht="19.5" customHeight="1">
      <c r="A57" s="41"/>
      <c r="B57" s="38"/>
      <c r="C57" s="189">
        <v>4270</v>
      </c>
      <c r="D57" s="88" t="s">
        <v>245</v>
      </c>
      <c r="E57" s="47">
        <v>0</v>
      </c>
      <c r="F57" s="48">
        <v>4272</v>
      </c>
      <c r="G57" s="36"/>
    </row>
    <row r="58" spans="1:7" ht="19.5" customHeight="1">
      <c r="A58" s="41"/>
      <c r="B58" s="38"/>
      <c r="C58" s="189">
        <v>4280</v>
      </c>
      <c r="D58" s="88" t="s">
        <v>30</v>
      </c>
      <c r="E58" s="191">
        <v>-30</v>
      </c>
      <c r="F58" s="46">
        <v>0</v>
      </c>
      <c r="G58" s="36"/>
    </row>
    <row r="59" spans="1:7" ht="19.5" customHeight="1">
      <c r="A59" s="41"/>
      <c r="B59" s="38"/>
      <c r="C59" s="189">
        <v>4300</v>
      </c>
      <c r="D59" s="88" t="s">
        <v>106</v>
      </c>
      <c r="E59" s="47">
        <v>0</v>
      </c>
      <c r="F59" s="56">
        <v>23048</v>
      </c>
      <c r="G59" s="36"/>
    </row>
    <row r="60" spans="1:7" ht="24.75" customHeight="1">
      <c r="A60" s="41"/>
      <c r="B60" s="38"/>
      <c r="C60" s="189">
        <v>4360</v>
      </c>
      <c r="D60" s="88" t="s">
        <v>278</v>
      </c>
      <c r="E60" s="52">
        <v>-270</v>
      </c>
      <c r="F60" s="46">
        <v>0</v>
      </c>
      <c r="G60" s="36"/>
    </row>
    <row r="61" spans="1:7" ht="24.75" customHeight="1">
      <c r="A61" s="41"/>
      <c r="B61" s="38"/>
      <c r="C61" s="189">
        <v>4370</v>
      </c>
      <c r="D61" s="88" t="s">
        <v>34</v>
      </c>
      <c r="E61" s="52">
        <v>-870</v>
      </c>
      <c r="F61" s="46">
        <v>0</v>
      </c>
      <c r="G61" s="36"/>
    </row>
    <row r="62" spans="1:7" ht="19.5" customHeight="1">
      <c r="A62" s="41"/>
      <c r="B62" s="38"/>
      <c r="C62" s="189">
        <v>4430</v>
      </c>
      <c r="D62" s="88" t="s">
        <v>38</v>
      </c>
      <c r="E62" s="47">
        <v>0</v>
      </c>
      <c r="F62" s="48">
        <v>1060</v>
      </c>
      <c r="G62" s="36"/>
    </row>
    <row r="63" spans="1:7" ht="24" customHeight="1">
      <c r="A63" s="41"/>
      <c r="B63" s="38"/>
      <c r="C63" s="189">
        <v>4750</v>
      </c>
      <c r="D63" s="88" t="s">
        <v>277</v>
      </c>
      <c r="E63" s="47">
        <v>0</v>
      </c>
      <c r="F63" s="56">
        <v>41600</v>
      </c>
      <c r="G63" s="36"/>
    </row>
    <row r="64" spans="1:7" ht="19.5" customHeight="1">
      <c r="A64" s="41"/>
      <c r="B64" s="51">
        <v>80103</v>
      </c>
      <c r="C64" s="38"/>
      <c r="D64" s="86" t="s">
        <v>261</v>
      </c>
      <c r="E64" s="50">
        <v>-14273</v>
      </c>
      <c r="F64" s="43">
        <v>0</v>
      </c>
      <c r="G64" s="36"/>
    </row>
    <row r="65" spans="1:7" ht="19.5" customHeight="1">
      <c r="A65" s="41"/>
      <c r="B65" s="38"/>
      <c r="C65" s="189">
        <v>3020</v>
      </c>
      <c r="D65" s="88" t="s">
        <v>276</v>
      </c>
      <c r="E65" s="53">
        <v>-2120</v>
      </c>
      <c r="F65" s="46">
        <v>0</v>
      </c>
      <c r="G65" s="36"/>
    </row>
    <row r="66" spans="1:7" ht="19.5" customHeight="1">
      <c r="A66" s="41"/>
      <c r="B66" s="38"/>
      <c r="C66" s="189">
        <v>4010</v>
      </c>
      <c r="D66" s="88" t="s">
        <v>12</v>
      </c>
      <c r="E66" s="53">
        <v>-6700</v>
      </c>
      <c r="F66" s="46">
        <v>0</v>
      </c>
      <c r="G66" s="36"/>
    </row>
    <row r="67" spans="1:7" ht="19.5" customHeight="1">
      <c r="A67" s="41"/>
      <c r="B67" s="38"/>
      <c r="C67" s="189">
        <v>4040</v>
      </c>
      <c r="D67" s="88" t="s">
        <v>14</v>
      </c>
      <c r="E67" s="52">
        <v>-480</v>
      </c>
      <c r="F67" s="46">
        <v>0</v>
      </c>
      <c r="G67" s="36"/>
    </row>
    <row r="68" spans="1:7" ht="19.5" customHeight="1">
      <c r="A68" s="41"/>
      <c r="B68" s="38"/>
      <c r="C68" s="189">
        <v>4110</v>
      </c>
      <c r="D68" s="88" t="s">
        <v>16</v>
      </c>
      <c r="E68" s="53">
        <v>-3000</v>
      </c>
      <c r="F68" s="46">
        <v>0</v>
      </c>
      <c r="G68" s="36"/>
    </row>
    <row r="69" spans="1:7" ht="19.5" customHeight="1">
      <c r="A69" s="41"/>
      <c r="B69" s="38"/>
      <c r="C69" s="189">
        <v>4120</v>
      </c>
      <c r="D69" s="88" t="s">
        <v>18</v>
      </c>
      <c r="E69" s="52">
        <v>-860</v>
      </c>
      <c r="F69" s="46">
        <v>0</v>
      </c>
      <c r="G69" s="36"/>
    </row>
    <row r="70" spans="1:7" ht="19.5" customHeight="1">
      <c r="A70" s="41"/>
      <c r="B70" s="38"/>
      <c r="C70" s="189">
        <v>4240</v>
      </c>
      <c r="D70" s="88" t="s">
        <v>260</v>
      </c>
      <c r="E70" s="191">
        <v>-40</v>
      </c>
      <c r="F70" s="46">
        <v>0</v>
      </c>
      <c r="G70" s="36"/>
    </row>
    <row r="71" spans="1:7" ht="19.5" customHeight="1">
      <c r="A71" s="41"/>
      <c r="B71" s="38"/>
      <c r="C71" s="189">
        <v>4260</v>
      </c>
      <c r="D71" s="88" t="s">
        <v>26</v>
      </c>
      <c r="E71" s="52">
        <v>-900</v>
      </c>
      <c r="F71" s="46">
        <v>0</v>
      </c>
      <c r="G71" s="36"/>
    </row>
    <row r="72" spans="1:7" ht="19.5" customHeight="1">
      <c r="A72" s="41"/>
      <c r="B72" s="38"/>
      <c r="C72" s="189">
        <v>4280</v>
      </c>
      <c r="D72" s="88" t="s">
        <v>30</v>
      </c>
      <c r="E72" s="52">
        <v>-108</v>
      </c>
      <c r="F72" s="46">
        <v>0</v>
      </c>
      <c r="G72" s="36"/>
    </row>
    <row r="73" spans="1:7" ht="19.5" customHeight="1">
      <c r="A73" s="41"/>
      <c r="B73" s="38"/>
      <c r="C73" s="189">
        <v>4300</v>
      </c>
      <c r="D73" s="88" t="s">
        <v>106</v>
      </c>
      <c r="E73" s="191">
        <v>-65</v>
      </c>
      <c r="F73" s="46">
        <v>0</v>
      </c>
      <c r="G73" s="36"/>
    </row>
    <row r="74" spans="1:7" ht="19.5" customHeight="1">
      <c r="A74" s="41"/>
      <c r="B74" s="51">
        <v>80104</v>
      </c>
      <c r="C74" s="38"/>
      <c r="D74" s="86" t="s">
        <v>262</v>
      </c>
      <c r="E74" s="50">
        <v>-2010</v>
      </c>
      <c r="F74" s="43">
        <v>0</v>
      </c>
      <c r="G74" s="36"/>
    </row>
    <row r="75" spans="1:7" ht="36" customHeight="1">
      <c r="A75" s="41"/>
      <c r="B75" s="38"/>
      <c r="C75" s="189">
        <v>2310</v>
      </c>
      <c r="D75" s="88" t="s">
        <v>275</v>
      </c>
      <c r="E75" s="53">
        <v>-2010</v>
      </c>
      <c r="F75" s="46">
        <v>0</v>
      </c>
      <c r="G75" s="36"/>
    </row>
    <row r="76" spans="1:7" ht="19.5" customHeight="1">
      <c r="A76" s="79">
        <v>851</v>
      </c>
      <c r="B76" s="76"/>
      <c r="C76" s="76"/>
      <c r="D76" s="85" t="s">
        <v>263</v>
      </c>
      <c r="E76" s="82">
        <v>0</v>
      </c>
      <c r="F76" s="78">
        <v>8025</v>
      </c>
      <c r="G76" s="36"/>
    </row>
    <row r="77" spans="1:7" ht="19.5" customHeight="1">
      <c r="A77" s="41"/>
      <c r="B77" s="51">
        <v>85154</v>
      </c>
      <c r="C77" s="38"/>
      <c r="D77" s="86" t="s">
        <v>264</v>
      </c>
      <c r="E77" s="35">
        <v>0</v>
      </c>
      <c r="F77" s="58">
        <v>175</v>
      </c>
      <c r="G77" s="36"/>
    </row>
    <row r="78" spans="1:7" ht="19.5" customHeight="1">
      <c r="A78" s="41"/>
      <c r="B78" s="38"/>
      <c r="C78" s="189">
        <v>4210</v>
      </c>
      <c r="D78" s="88" t="s">
        <v>244</v>
      </c>
      <c r="E78" s="47">
        <v>0</v>
      </c>
      <c r="F78" s="49">
        <v>175</v>
      </c>
      <c r="G78" s="36"/>
    </row>
    <row r="79" spans="1:7" ht="19.5" customHeight="1">
      <c r="A79" s="41"/>
      <c r="B79" s="51">
        <v>85195</v>
      </c>
      <c r="C79" s="38"/>
      <c r="D79" s="86" t="s">
        <v>73</v>
      </c>
      <c r="E79" s="35">
        <v>0</v>
      </c>
      <c r="F79" s="40">
        <v>7850</v>
      </c>
      <c r="G79" s="36"/>
    </row>
    <row r="80" spans="1:7" ht="38.25" customHeight="1">
      <c r="A80" s="41"/>
      <c r="B80" s="38"/>
      <c r="C80" s="189">
        <v>2310</v>
      </c>
      <c r="D80" s="88" t="s">
        <v>275</v>
      </c>
      <c r="E80" s="47">
        <v>0</v>
      </c>
      <c r="F80" s="48">
        <v>7850</v>
      </c>
      <c r="G80" s="36"/>
    </row>
    <row r="81" spans="1:7" ht="19.5" customHeight="1">
      <c r="A81" s="79">
        <v>852</v>
      </c>
      <c r="B81" s="76"/>
      <c r="C81" s="76"/>
      <c r="D81" s="85" t="s">
        <v>265</v>
      </c>
      <c r="E81" s="80">
        <v>-4070.7000000000003</v>
      </c>
      <c r="F81" s="78">
        <v>5670.7</v>
      </c>
      <c r="G81" s="36"/>
    </row>
    <row r="82" spans="1:7" ht="34.5" customHeight="1">
      <c r="A82" s="41"/>
      <c r="B82" s="51">
        <v>85212</v>
      </c>
      <c r="C82" s="38"/>
      <c r="D82" s="86" t="s">
        <v>274</v>
      </c>
      <c r="E82" s="50">
        <v>-3320</v>
      </c>
      <c r="F82" s="40">
        <v>3320</v>
      </c>
      <c r="G82" s="36"/>
    </row>
    <row r="83" spans="1:7" ht="19.5" customHeight="1">
      <c r="A83" s="41"/>
      <c r="B83" s="38"/>
      <c r="C83" s="189">
        <v>3110</v>
      </c>
      <c r="D83" s="88" t="s">
        <v>266</v>
      </c>
      <c r="E83" s="47">
        <v>0</v>
      </c>
      <c r="F83" s="48">
        <v>3320</v>
      </c>
      <c r="G83" s="36"/>
    </row>
    <row r="84" spans="1:7" ht="19.5" customHeight="1">
      <c r="A84" s="41"/>
      <c r="B84" s="38"/>
      <c r="C84" s="189">
        <v>4010</v>
      </c>
      <c r="D84" s="88" t="s">
        <v>12</v>
      </c>
      <c r="E84" s="53">
        <v>-3320</v>
      </c>
      <c r="F84" s="46">
        <v>0</v>
      </c>
      <c r="G84" s="36"/>
    </row>
    <row r="85" spans="1:7" ht="24" customHeight="1">
      <c r="A85" s="41"/>
      <c r="B85" s="51">
        <v>85214</v>
      </c>
      <c r="C85" s="38"/>
      <c r="D85" s="86" t="s">
        <v>273</v>
      </c>
      <c r="E85" s="190">
        <v>-750.7</v>
      </c>
      <c r="F85" s="58">
        <v>750.7</v>
      </c>
      <c r="G85" s="36"/>
    </row>
    <row r="86" spans="1:7" ht="19.5" customHeight="1">
      <c r="A86" s="41"/>
      <c r="B86" s="38"/>
      <c r="C86" s="189">
        <v>3110</v>
      </c>
      <c r="D86" s="88" t="s">
        <v>266</v>
      </c>
      <c r="E86" s="47">
        <v>0</v>
      </c>
      <c r="F86" s="49">
        <v>750.7</v>
      </c>
      <c r="G86" s="36"/>
    </row>
    <row r="87" spans="1:7" ht="19.5" customHeight="1">
      <c r="A87" s="41"/>
      <c r="B87" s="38"/>
      <c r="C87" s="189">
        <v>3119</v>
      </c>
      <c r="D87" s="88" t="s">
        <v>266</v>
      </c>
      <c r="E87" s="52">
        <v>-750.7</v>
      </c>
      <c r="F87" s="46">
        <v>0</v>
      </c>
      <c r="G87" s="36"/>
    </row>
    <row r="88" spans="1:7" ht="19.5" customHeight="1">
      <c r="A88" s="41"/>
      <c r="B88" s="51">
        <v>85215</v>
      </c>
      <c r="C88" s="38"/>
      <c r="D88" s="86" t="s">
        <v>267</v>
      </c>
      <c r="E88" s="35">
        <v>0</v>
      </c>
      <c r="F88" s="40">
        <v>1600</v>
      </c>
      <c r="G88" s="36"/>
    </row>
    <row r="89" spans="1:7" ht="19.5" customHeight="1">
      <c r="A89" s="41"/>
      <c r="B89" s="38"/>
      <c r="C89" s="189">
        <v>3110</v>
      </c>
      <c r="D89" s="88" t="s">
        <v>266</v>
      </c>
      <c r="E89" s="47">
        <v>0</v>
      </c>
      <c r="F89" s="48">
        <v>1600</v>
      </c>
      <c r="G89" s="36"/>
    </row>
    <row r="90" spans="1:7" ht="19.5" customHeight="1">
      <c r="A90" s="79">
        <v>900</v>
      </c>
      <c r="B90" s="76"/>
      <c r="C90" s="76"/>
      <c r="D90" s="85" t="s">
        <v>268</v>
      </c>
      <c r="E90" s="77">
        <v>-20000</v>
      </c>
      <c r="F90" s="194">
        <v>20000</v>
      </c>
      <c r="G90" s="36"/>
    </row>
    <row r="91" spans="1:7" ht="19.5" customHeight="1">
      <c r="A91" s="41"/>
      <c r="B91" s="51">
        <v>90015</v>
      </c>
      <c r="C91" s="38"/>
      <c r="D91" s="86" t="s">
        <v>269</v>
      </c>
      <c r="E91" s="39">
        <v>-20000</v>
      </c>
      <c r="F91" s="55">
        <v>20000</v>
      </c>
      <c r="G91" s="36"/>
    </row>
    <row r="92" spans="1:7" ht="19.5" customHeight="1">
      <c r="A92" s="41"/>
      <c r="B92" s="38"/>
      <c r="C92" s="189">
        <v>4260</v>
      </c>
      <c r="D92" s="88" t="s">
        <v>26</v>
      </c>
      <c r="E92" s="47">
        <v>0</v>
      </c>
      <c r="F92" s="56">
        <v>20000</v>
      </c>
      <c r="G92" s="36"/>
    </row>
    <row r="93" spans="1:7" ht="19.5" customHeight="1">
      <c r="A93" s="41"/>
      <c r="B93" s="38"/>
      <c r="C93" s="189">
        <v>4300</v>
      </c>
      <c r="D93" s="88" t="s">
        <v>106</v>
      </c>
      <c r="E93" s="45">
        <v>-20000</v>
      </c>
      <c r="F93" s="46">
        <v>0</v>
      </c>
      <c r="G93" s="36"/>
    </row>
    <row r="94" spans="1:7" ht="19.5" customHeight="1">
      <c r="A94" s="79">
        <v>926</v>
      </c>
      <c r="B94" s="76"/>
      <c r="C94" s="76"/>
      <c r="D94" s="85" t="s">
        <v>270</v>
      </c>
      <c r="E94" s="195">
        <v>-190</v>
      </c>
      <c r="F94" s="78">
        <v>1000</v>
      </c>
      <c r="G94" s="36"/>
    </row>
    <row r="95" spans="1:7" ht="19.5" customHeight="1">
      <c r="A95" s="41"/>
      <c r="B95" s="51">
        <v>92695</v>
      </c>
      <c r="C95" s="38"/>
      <c r="D95" s="86" t="s">
        <v>73</v>
      </c>
      <c r="E95" s="190">
        <v>-190</v>
      </c>
      <c r="F95" s="40">
        <v>1000</v>
      </c>
      <c r="G95" s="36"/>
    </row>
    <row r="96" spans="1:7" ht="19.5" customHeight="1">
      <c r="A96" s="41"/>
      <c r="B96" s="38"/>
      <c r="C96" s="189">
        <v>4210</v>
      </c>
      <c r="D96" s="88" t="s">
        <v>244</v>
      </c>
      <c r="E96" s="52">
        <v>-190</v>
      </c>
      <c r="F96" s="46">
        <v>0</v>
      </c>
      <c r="G96" s="36"/>
    </row>
    <row r="97" spans="1:7" ht="19.5" customHeight="1" thickBot="1">
      <c r="A97" s="59"/>
      <c r="B97" s="60"/>
      <c r="C97" s="192">
        <v>4260</v>
      </c>
      <c r="D97" s="89" t="s">
        <v>26</v>
      </c>
      <c r="E97" s="62">
        <v>0</v>
      </c>
      <c r="F97" s="193">
        <v>1000</v>
      </c>
      <c r="G97" s="36"/>
    </row>
    <row r="98" spans="1:7" ht="19.5" customHeight="1" thickBot="1" thickTop="1">
      <c r="A98" s="37"/>
      <c r="B98" s="203" t="s">
        <v>88</v>
      </c>
      <c r="C98" s="204"/>
      <c r="D98" s="64">
        <f>E98+F98</f>
        <v>59520</v>
      </c>
      <c r="E98" s="65">
        <v>-160742.7</v>
      </c>
      <c r="F98" s="66">
        <v>220262.7</v>
      </c>
      <c r="G98" s="36"/>
    </row>
    <row r="99" spans="1:6" ht="19.5" customHeight="1" thickTop="1">
      <c r="A99" s="30"/>
      <c r="B99" s="31"/>
      <c r="E99" s="37"/>
      <c r="F99" s="37"/>
    </row>
  </sheetData>
  <mergeCells count="4">
    <mergeCell ref="B98:C98"/>
    <mergeCell ref="A1:F1"/>
    <mergeCell ref="A2:F2"/>
    <mergeCell ref="A3:F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D2" sqref="D2"/>
    </sheetView>
  </sheetViews>
  <sheetFormatPr defaultColWidth="9.140625" defaultRowHeight="19.5" customHeight="1"/>
  <cols>
    <col min="1" max="1" width="3.7109375" style="126" customWidth="1"/>
    <col min="2" max="2" width="5.8515625" style="126" customWidth="1"/>
    <col min="3" max="3" width="4.28125" style="126" customWidth="1"/>
    <col min="4" max="4" width="65.28125" style="126" customWidth="1"/>
    <col min="5" max="5" width="12.140625" style="126" customWidth="1"/>
    <col min="6" max="6" width="10.7109375" style="126" customWidth="1"/>
    <col min="7" max="7" width="9.57421875" style="126" customWidth="1"/>
    <col min="8" max="8" width="10.57421875" style="126" customWidth="1"/>
    <col min="9" max="9" width="11.28125" style="126" customWidth="1"/>
    <col min="10" max="10" width="12.00390625" style="126" customWidth="1"/>
    <col min="11" max="11" width="9.140625" style="126" customWidth="1"/>
    <col min="12" max="12" width="10.7109375" style="126" bestFit="1" customWidth="1"/>
    <col min="13" max="16384" width="9.140625" style="126" customWidth="1"/>
  </cols>
  <sheetData>
    <row r="1" spans="2:4" ht="27.75" customHeight="1">
      <c r="B1" s="225" t="s">
        <v>285</v>
      </c>
      <c r="C1" s="225"/>
      <c r="D1" s="225"/>
    </row>
    <row r="2" spans="1:11" ht="29.25" customHeight="1">
      <c r="A2" s="127"/>
      <c r="F2" s="226" t="s">
        <v>188</v>
      </c>
      <c r="G2" s="226"/>
      <c r="H2" s="226"/>
      <c r="I2" s="226"/>
      <c r="J2" s="226"/>
      <c r="K2" s="128"/>
    </row>
    <row r="3" ht="8.25" customHeight="1">
      <c r="A3" s="127"/>
    </row>
    <row r="4" spans="1:11" ht="24" customHeight="1">
      <c r="A4" s="227" t="s">
        <v>189</v>
      </c>
      <c r="B4" s="227"/>
      <c r="C4" s="227"/>
      <c r="D4" s="227"/>
      <c r="E4" s="227"/>
      <c r="F4" s="227"/>
      <c r="G4" s="227"/>
      <c r="H4" s="227"/>
      <c r="I4" s="227"/>
      <c r="J4" s="227"/>
      <c r="K4" s="129"/>
    </row>
    <row r="5" spans="1:10" ht="20.25" customHeight="1" thickBot="1">
      <c r="A5" s="130"/>
      <c r="B5" s="130"/>
      <c r="C5" s="130"/>
      <c r="D5" s="130"/>
      <c r="E5" s="130"/>
      <c r="F5" s="130"/>
      <c r="G5" s="130"/>
      <c r="H5" s="130"/>
      <c r="I5" s="130"/>
      <c r="J5" s="130"/>
    </row>
    <row r="6" spans="1:12" ht="33.75" customHeight="1" thickBot="1" thickTop="1">
      <c r="A6" s="131" t="s">
        <v>64</v>
      </c>
      <c r="B6" s="132" t="s">
        <v>65</v>
      </c>
      <c r="C6" s="133" t="s">
        <v>190</v>
      </c>
      <c r="D6" s="134" t="s">
        <v>191</v>
      </c>
      <c r="E6" s="135" t="s">
        <v>192</v>
      </c>
      <c r="F6" s="135" t="s">
        <v>193</v>
      </c>
      <c r="G6" s="135" t="s">
        <v>194</v>
      </c>
      <c r="H6" s="135" t="s">
        <v>195</v>
      </c>
      <c r="I6" s="135" t="s">
        <v>196</v>
      </c>
      <c r="J6" s="136" t="s">
        <v>197</v>
      </c>
      <c r="K6" s="137"/>
      <c r="L6" s="138"/>
    </row>
    <row r="7" spans="1:10" ht="19.5" customHeight="1" thickTop="1">
      <c r="A7" s="139" t="s">
        <v>198</v>
      </c>
      <c r="B7" s="140" t="s">
        <v>199</v>
      </c>
      <c r="C7" s="140" t="s">
        <v>200</v>
      </c>
      <c r="D7" s="141" t="s">
        <v>201</v>
      </c>
      <c r="E7" s="142">
        <v>1611261</v>
      </c>
      <c r="F7" s="142"/>
      <c r="G7" s="142">
        <v>331297</v>
      </c>
      <c r="H7" s="142"/>
      <c r="I7" s="142"/>
      <c r="J7" s="143">
        <f aca="true" t="shared" si="0" ref="J7:J41">SUM(F7:I7)</f>
        <v>331297</v>
      </c>
    </row>
    <row r="8" spans="1:10" ht="19.5" customHeight="1">
      <c r="A8" s="144" t="s">
        <v>198</v>
      </c>
      <c r="B8" s="145" t="s">
        <v>199</v>
      </c>
      <c r="C8" s="145" t="s">
        <v>200</v>
      </c>
      <c r="D8" s="146" t="s">
        <v>149</v>
      </c>
      <c r="E8" s="147">
        <v>1700000</v>
      </c>
      <c r="F8" s="147">
        <v>26177</v>
      </c>
      <c r="G8" s="147"/>
      <c r="H8" s="147">
        <v>0</v>
      </c>
      <c r="I8" s="147">
        <v>20000</v>
      </c>
      <c r="J8" s="148">
        <f t="shared" si="0"/>
        <v>46177</v>
      </c>
    </row>
    <row r="9" spans="1:10" ht="63.75" customHeight="1">
      <c r="A9" s="144" t="s">
        <v>198</v>
      </c>
      <c r="B9" s="145" t="s">
        <v>199</v>
      </c>
      <c r="C9" s="145" t="s">
        <v>200</v>
      </c>
      <c r="D9" s="146" t="s">
        <v>156</v>
      </c>
      <c r="E9" s="147">
        <v>740000</v>
      </c>
      <c r="F9" s="147">
        <f>71156+220000</f>
        <v>291156</v>
      </c>
      <c r="G9" s="147"/>
      <c r="H9" s="147">
        <v>355600</v>
      </c>
      <c r="I9" s="147"/>
      <c r="J9" s="148">
        <f t="shared" si="0"/>
        <v>646756</v>
      </c>
    </row>
    <row r="10" spans="1:10" ht="40.5" customHeight="1">
      <c r="A10" s="149" t="s">
        <v>198</v>
      </c>
      <c r="B10" s="150" t="s">
        <v>199</v>
      </c>
      <c r="C10" s="145" t="s">
        <v>200</v>
      </c>
      <c r="D10" s="151" t="s">
        <v>202</v>
      </c>
      <c r="E10" s="147">
        <v>39737964</v>
      </c>
      <c r="F10" s="147">
        <f>382000+82387-450000</f>
        <v>14387</v>
      </c>
      <c r="G10" s="147"/>
      <c r="H10" s="147"/>
      <c r="I10" s="147"/>
      <c r="J10" s="148">
        <f t="shared" si="0"/>
        <v>14387</v>
      </c>
    </row>
    <row r="11" spans="1:10" ht="18.75" customHeight="1">
      <c r="A11" s="152" t="s">
        <v>198</v>
      </c>
      <c r="B11" s="153" t="s">
        <v>199</v>
      </c>
      <c r="C11" s="153" t="s">
        <v>200</v>
      </c>
      <c r="D11" s="154" t="s">
        <v>148</v>
      </c>
      <c r="E11" s="155">
        <v>1370000</v>
      </c>
      <c r="F11" s="156">
        <f>650000-H11-I11</f>
        <v>59479</v>
      </c>
      <c r="G11" s="156"/>
      <c r="H11" s="156">
        <v>129000</v>
      </c>
      <c r="I11" s="156">
        <v>461521</v>
      </c>
      <c r="J11" s="157">
        <f t="shared" si="0"/>
        <v>650000</v>
      </c>
    </row>
    <row r="12" spans="1:10" ht="18.75" customHeight="1">
      <c r="A12" s="144" t="s">
        <v>198</v>
      </c>
      <c r="B12" s="145" t="s">
        <v>199</v>
      </c>
      <c r="C12" s="145" t="s">
        <v>200</v>
      </c>
      <c r="D12" s="146" t="s">
        <v>157</v>
      </c>
      <c r="E12" s="158">
        <v>2812416</v>
      </c>
      <c r="F12" s="147">
        <f>1050000-H12-I12</f>
        <v>309707</v>
      </c>
      <c r="G12" s="147"/>
      <c r="H12" s="147">
        <v>407700</v>
      </c>
      <c r="I12" s="147">
        <v>332593</v>
      </c>
      <c r="J12" s="148">
        <f t="shared" si="0"/>
        <v>1050000</v>
      </c>
    </row>
    <row r="13" spans="1:10" ht="27" customHeight="1">
      <c r="A13" s="100" t="s">
        <v>198</v>
      </c>
      <c r="B13" s="159" t="s">
        <v>199</v>
      </c>
      <c r="C13" s="159" t="s">
        <v>200</v>
      </c>
      <c r="D13" s="160" t="s">
        <v>158</v>
      </c>
      <c r="E13" s="161">
        <v>7846790</v>
      </c>
      <c r="F13" s="162">
        <v>1050000</v>
      </c>
      <c r="G13" s="162"/>
      <c r="H13" s="162"/>
      <c r="I13" s="162"/>
      <c r="J13" s="148">
        <f t="shared" si="0"/>
        <v>1050000</v>
      </c>
    </row>
    <row r="14" spans="1:10" ht="18" customHeight="1">
      <c r="A14" s="209" t="s">
        <v>203</v>
      </c>
      <c r="B14" s="215" t="s">
        <v>204</v>
      </c>
      <c r="C14" s="159" t="s">
        <v>200</v>
      </c>
      <c r="D14" s="230" t="s">
        <v>205</v>
      </c>
      <c r="E14" s="219">
        <v>4735636</v>
      </c>
      <c r="F14" s="162">
        <v>70000</v>
      </c>
      <c r="G14" s="162"/>
      <c r="H14" s="162"/>
      <c r="I14" s="162"/>
      <c r="J14" s="148">
        <f t="shared" si="0"/>
        <v>70000</v>
      </c>
    </row>
    <row r="15" spans="1:10" ht="15.75" customHeight="1">
      <c r="A15" s="228"/>
      <c r="B15" s="229"/>
      <c r="C15" s="145" t="s">
        <v>206</v>
      </c>
      <c r="D15" s="231"/>
      <c r="E15" s="224"/>
      <c r="F15" s="162"/>
      <c r="G15" s="162"/>
      <c r="H15" s="162"/>
      <c r="I15" s="162">
        <v>1442744</v>
      </c>
      <c r="J15" s="148">
        <f t="shared" si="0"/>
        <v>1442744</v>
      </c>
    </row>
    <row r="16" spans="1:10" ht="16.5" customHeight="1">
      <c r="A16" s="210"/>
      <c r="B16" s="216"/>
      <c r="C16" s="145" t="s">
        <v>207</v>
      </c>
      <c r="D16" s="232"/>
      <c r="E16" s="220"/>
      <c r="F16" s="162">
        <v>282126</v>
      </c>
      <c r="G16" s="162"/>
      <c r="H16" s="162"/>
      <c r="I16" s="162"/>
      <c r="J16" s="148">
        <f t="shared" si="0"/>
        <v>282126</v>
      </c>
    </row>
    <row r="17" spans="1:10" ht="19.5" customHeight="1">
      <c r="A17" s="144" t="s">
        <v>203</v>
      </c>
      <c r="B17" s="145" t="s">
        <v>204</v>
      </c>
      <c r="C17" s="145" t="s">
        <v>200</v>
      </c>
      <c r="D17" s="164" t="s">
        <v>150</v>
      </c>
      <c r="E17" s="147">
        <v>857660</v>
      </c>
      <c r="F17" s="147">
        <v>373000</v>
      </c>
      <c r="G17" s="147"/>
      <c r="H17" s="147"/>
      <c r="I17" s="147">
        <v>72000</v>
      </c>
      <c r="J17" s="148">
        <f t="shared" si="0"/>
        <v>445000</v>
      </c>
    </row>
    <row r="18" spans="1:10" ht="19.5" customHeight="1">
      <c r="A18" s="120" t="s">
        <v>203</v>
      </c>
      <c r="B18" s="163" t="s">
        <v>204</v>
      </c>
      <c r="C18" s="145" t="s">
        <v>200</v>
      </c>
      <c r="D18" s="221" t="s">
        <v>151</v>
      </c>
      <c r="E18" s="219">
        <v>930000</v>
      </c>
      <c r="F18" s="147">
        <v>42618</v>
      </c>
      <c r="G18" s="147"/>
      <c r="H18" s="147"/>
      <c r="I18" s="147"/>
      <c r="J18" s="148">
        <f t="shared" si="0"/>
        <v>42618</v>
      </c>
    </row>
    <row r="19" spans="1:10" ht="15" customHeight="1">
      <c r="A19" s="209" t="s">
        <v>203</v>
      </c>
      <c r="B19" s="215" t="s">
        <v>204</v>
      </c>
      <c r="C19" s="145" t="s">
        <v>206</v>
      </c>
      <c r="D19" s="222"/>
      <c r="E19" s="224"/>
      <c r="F19" s="147">
        <v>0</v>
      </c>
      <c r="G19" s="147"/>
      <c r="H19" s="147"/>
      <c r="I19" s="147">
        <v>364169</v>
      </c>
      <c r="J19" s="148">
        <f t="shared" si="0"/>
        <v>364169</v>
      </c>
    </row>
    <row r="20" spans="1:10" ht="15" customHeight="1">
      <c r="A20" s="210"/>
      <c r="B20" s="216"/>
      <c r="C20" s="145" t="s">
        <v>207</v>
      </c>
      <c r="D20" s="223"/>
      <c r="E20" s="220"/>
      <c r="F20" s="147">
        <v>15098</v>
      </c>
      <c r="G20" s="147"/>
      <c r="H20" s="147"/>
      <c r="I20" s="147"/>
      <c r="J20" s="148">
        <f t="shared" si="0"/>
        <v>15098</v>
      </c>
    </row>
    <row r="21" spans="1:10" ht="19.5" customHeight="1">
      <c r="A21" s="144" t="s">
        <v>203</v>
      </c>
      <c r="B21" s="145" t="s">
        <v>204</v>
      </c>
      <c r="C21" s="145" t="s">
        <v>200</v>
      </c>
      <c r="D21" s="166" t="s">
        <v>152</v>
      </c>
      <c r="E21" s="147">
        <v>380000</v>
      </c>
      <c r="F21" s="147">
        <v>324000</v>
      </c>
      <c r="G21" s="147"/>
      <c r="H21" s="147"/>
      <c r="I21" s="147">
        <v>72000</v>
      </c>
      <c r="J21" s="148">
        <f t="shared" si="0"/>
        <v>396000</v>
      </c>
    </row>
    <row r="22" spans="1:10" ht="25.5" customHeight="1">
      <c r="A22" s="100" t="s">
        <v>203</v>
      </c>
      <c r="B22" s="159" t="s">
        <v>204</v>
      </c>
      <c r="C22" s="159" t="s">
        <v>208</v>
      </c>
      <c r="D22" s="165" t="s">
        <v>209</v>
      </c>
      <c r="E22" s="162">
        <v>22000</v>
      </c>
      <c r="F22" s="162">
        <f>22000+800</f>
        <v>22800</v>
      </c>
      <c r="G22" s="162"/>
      <c r="H22" s="162"/>
      <c r="I22" s="162"/>
      <c r="J22" s="167">
        <f>SUM(F22:I22)</f>
        <v>22800</v>
      </c>
    </row>
    <row r="23" spans="1:10" ht="18.75" customHeight="1">
      <c r="A23" s="144" t="s">
        <v>210</v>
      </c>
      <c r="B23" s="145" t="s">
        <v>211</v>
      </c>
      <c r="C23" s="145" t="s">
        <v>208</v>
      </c>
      <c r="D23" s="168" t="s">
        <v>212</v>
      </c>
      <c r="E23" s="147">
        <v>53200</v>
      </c>
      <c r="F23" s="147"/>
      <c r="G23" s="147">
        <v>9424</v>
      </c>
      <c r="H23" s="147"/>
      <c r="I23" s="147"/>
      <c r="J23" s="148">
        <f t="shared" si="0"/>
        <v>9424</v>
      </c>
    </row>
    <row r="24" spans="1:10" ht="19.5" customHeight="1">
      <c r="A24" s="144" t="s">
        <v>210</v>
      </c>
      <c r="B24" s="145" t="s">
        <v>213</v>
      </c>
      <c r="C24" s="145" t="s">
        <v>200</v>
      </c>
      <c r="D24" s="168" t="s">
        <v>154</v>
      </c>
      <c r="E24" s="162">
        <v>72000</v>
      </c>
      <c r="F24" s="162">
        <f>20000+24500</f>
        <v>44500</v>
      </c>
      <c r="G24" s="162"/>
      <c r="H24" s="162"/>
      <c r="I24" s="162"/>
      <c r="J24" s="167">
        <f t="shared" si="0"/>
        <v>44500</v>
      </c>
    </row>
    <row r="25" spans="1:10" ht="38.25" customHeight="1">
      <c r="A25" s="144" t="s">
        <v>210</v>
      </c>
      <c r="B25" s="145" t="s">
        <v>213</v>
      </c>
      <c r="C25" s="145" t="s">
        <v>200</v>
      </c>
      <c r="D25" s="164" t="s">
        <v>155</v>
      </c>
      <c r="E25" s="147">
        <v>1200000</v>
      </c>
      <c r="F25" s="147">
        <v>60014</v>
      </c>
      <c r="G25" s="147"/>
      <c r="H25" s="147"/>
      <c r="I25" s="147"/>
      <c r="J25" s="148">
        <f t="shared" si="0"/>
        <v>60014</v>
      </c>
    </row>
    <row r="26" spans="1:10" ht="28.5" customHeight="1">
      <c r="A26" s="100" t="s">
        <v>214</v>
      </c>
      <c r="B26" s="159" t="s">
        <v>215</v>
      </c>
      <c r="C26" s="159" t="s">
        <v>208</v>
      </c>
      <c r="D26" s="168" t="s">
        <v>216</v>
      </c>
      <c r="E26" s="162">
        <v>6000</v>
      </c>
      <c r="F26" s="162">
        <f>6000-700</f>
        <v>5300</v>
      </c>
      <c r="G26" s="162"/>
      <c r="H26" s="162"/>
      <c r="I26" s="162"/>
      <c r="J26" s="167">
        <f>SUM(F26:I26)</f>
        <v>5300</v>
      </c>
    </row>
    <row r="27" spans="1:10" ht="31.5" customHeight="1">
      <c r="A27" s="100" t="s">
        <v>217</v>
      </c>
      <c r="B27" s="159" t="s">
        <v>218</v>
      </c>
      <c r="C27" s="159" t="s">
        <v>219</v>
      </c>
      <c r="D27" s="168" t="s">
        <v>220</v>
      </c>
      <c r="E27" s="162">
        <v>30000</v>
      </c>
      <c r="F27" s="162">
        <v>30000</v>
      </c>
      <c r="G27" s="162"/>
      <c r="H27" s="162"/>
      <c r="I27" s="162"/>
      <c r="J27" s="167">
        <f>SUM(F27:I27)</f>
        <v>30000</v>
      </c>
    </row>
    <row r="28" spans="1:10" ht="21.75" customHeight="1">
      <c r="A28" s="100" t="s">
        <v>217</v>
      </c>
      <c r="B28" s="159" t="s">
        <v>221</v>
      </c>
      <c r="C28" s="159" t="s">
        <v>200</v>
      </c>
      <c r="D28" s="168" t="s">
        <v>222</v>
      </c>
      <c r="E28" s="162">
        <v>95200</v>
      </c>
      <c r="F28" s="162">
        <v>15000</v>
      </c>
      <c r="G28" s="162"/>
      <c r="H28" s="162"/>
      <c r="I28" s="162"/>
      <c r="J28" s="167">
        <f>SUM(F28:I28)</f>
        <v>15000</v>
      </c>
    </row>
    <row r="29" spans="1:10" ht="19.5" customHeight="1">
      <c r="A29" s="100" t="s">
        <v>217</v>
      </c>
      <c r="B29" s="159" t="s">
        <v>221</v>
      </c>
      <c r="C29" s="159" t="s">
        <v>200</v>
      </c>
      <c r="D29" s="164" t="s">
        <v>223</v>
      </c>
      <c r="E29" s="162">
        <v>50000</v>
      </c>
      <c r="F29" s="162">
        <v>2800</v>
      </c>
      <c r="G29" s="162"/>
      <c r="H29" s="162"/>
      <c r="I29" s="162"/>
      <c r="J29" s="167">
        <f t="shared" si="0"/>
        <v>2800</v>
      </c>
    </row>
    <row r="30" spans="1:10" ht="19.5" customHeight="1">
      <c r="A30" s="100" t="s">
        <v>217</v>
      </c>
      <c r="B30" s="159" t="s">
        <v>221</v>
      </c>
      <c r="C30" s="159" t="s">
        <v>200</v>
      </c>
      <c r="D30" s="164" t="s">
        <v>224</v>
      </c>
      <c r="E30" s="162">
        <v>29400</v>
      </c>
      <c r="F30" s="162">
        <v>29400</v>
      </c>
      <c r="G30" s="162"/>
      <c r="H30" s="162"/>
      <c r="I30" s="162"/>
      <c r="J30" s="167">
        <f t="shared" si="0"/>
        <v>29400</v>
      </c>
    </row>
    <row r="31" spans="1:10" ht="27" customHeight="1">
      <c r="A31" s="144" t="s">
        <v>217</v>
      </c>
      <c r="B31" s="145" t="s">
        <v>221</v>
      </c>
      <c r="C31" s="145" t="s">
        <v>225</v>
      </c>
      <c r="D31" s="164" t="s">
        <v>226</v>
      </c>
      <c r="E31" s="147">
        <v>74950</v>
      </c>
      <c r="F31" s="147">
        <v>74950</v>
      </c>
      <c r="G31" s="147"/>
      <c r="H31" s="162"/>
      <c r="I31" s="162"/>
      <c r="J31" s="167">
        <f t="shared" si="0"/>
        <v>74950</v>
      </c>
    </row>
    <row r="32" spans="1:10" ht="19.5" customHeight="1">
      <c r="A32" s="144" t="s">
        <v>227</v>
      </c>
      <c r="B32" s="145" t="s">
        <v>228</v>
      </c>
      <c r="C32" s="145" t="s">
        <v>200</v>
      </c>
      <c r="D32" s="169" t="s">
        <v>153</v>
      </c>
      <c r="E32" s="156">
        <v>3252848</v>
      </c>
      <c r="F32" s="156">
        <f>1942848-600000+30000-21406-45000</f>
        <v>1306442</v>
      </c>
      <c r="G32" s="156"/>
      <c r="H32" s="156"/>
      <c r="I32" s="156"/>
      <c r="J32" s="170">
        <f>SUM(F32:I32)</f>
        <v>1306442</v>
      </c>
    </row>
    <row r="33" spans="1:10" ht="19.5" customHeight="1">
      <c r="A33" s="152" t="s">
        <v>227</v>
      </c>
      <c r="B33" s="153" t="s">
        <v>228</v>
      </c>
      <c r="C33" s="159" t="s">
        <v>208</v>
      </c>
      <c r="D33" s="151" t="s">
        <v>229</v>
      </c>
      <c r="E33" s="147">
        <v>10000</v>
      </c>
      <c r="F33" s="147">
        <v>10000</v>
      </c>
      <c r="G33" s="147"/>
      <c r="H33" s="147"/>
      <c r="I33" s="147"/>
      <c r="J33" s="148">
        <f>SUM(F33:I33)</f>
        <v>10000</v>
      </c>
    </row>
    <row r="34" spans="1:10" ht="19.5" customHeight="1">
      <c r="A34" s="144" t="s">
        <v>230</v>
      </c>
      <c r="B34" s="145" t="s">
        <v>231</v>
      </c>
      <c r="C34" s="145" t="s">
        <v>225</v>
      </c>
      <c r="D34" s="151" t="s">
        <v>232</v>
      </c>
      <c r="E34" s="147">
        <v>15000</v>
      </c>
      <c r="F34" s="147">
        <v>15000</v>
      </c>
      <c r="G34" s="147"/>
      <c r="H34" s="147"/>
      <c r="I34" s="147"/>
      <c r="J34" s="167">
        <f t="shared" si="0"/>
        <v>15000</v>
      </c>
    </row>
    <row r="35" spans="1:10" ht="12" customHeight="1">
      <c r="A35" s="209" t="s">
        <v>233</v>
      </c>
      <c r="B35" s="215" t="s">
        <v>234</v>
      </c>
      <c r="C35" s="145" t="s">
        <v>235</v>
      </c>
      <c r="D35" s="217" t="s">
        <v>236</v>
      </c>
      <c r="E35" s="219">
        <v>60000</v>
      </c>
      <c r="F35" s="147">
        <f>42000-1300</f>
        <v>40700</v>
      </c>
      <c r="G35" s="147"/>
      <c r="H35" s="147"/>
      <c r="I35" s="147"/>
      <c r="J35" s="148">
        <f t="shared" si="0"/>
        <v>40700</v>
      </c>
    </row>
    <row r="36" spans="1:10" ht="12" customHeight="1">
      <c r="A36" s="210"/>
      <c r="B36" s="216"/>
      <c r="C36" s="145" t="s">
        <v>237</v>
      </c>
      <c r="D36" s="218"/>
      <c r="E36" s="220"/>
      <c r="F36" s="147">
        <v>18000</v>
      </c>
      <c r="G36" s="147"/>
      <c r="H36" s="147"/>
      <c r="I36" s="147"/>
      <c r="J36" s="148">
        <f t="shared" si="0"/>
        <v>18000</v>
      </c>
    </row>
    <row r="37" spans="1:10" ht="31.5" customHeight="1">
      <c r="A37" s="144" t="s">
        <v>238</v>
      </c>
      <c r="B37" s="145" t="s">
        <v>239</v>
      </c>
      <c r="C37" s="145" t="s">
        <v>225</v>
      </c>
      <c r="D37" s="164" t="s">
        <v>159</v>
      </c>
      <c r="E37" s="147">
        <v>500000</v>
      </c>
      <c r="F37" s="147">
        <v>500000</v>
      </c>
      <c r="G37" s="147"/>
      <c r="H37" s="147"/>
      <c r="I37" s="147"/>
      <c r="J37" s="148">
        <f t="shared" si="0"/>
        <v>500000</v>
      </c>
    </row>
    <row r="38" spans="1:10" ht="22.5" customHeight="1">
      <c r="A38" s="120" t="s">
        <v>240</v>
      </c>
      <c r="B38" s="163" t="s">
        <v>241</v>
      </c>
      <c r="C38" s="163" t="s">
        <v>200</v>
      </c>
      <c r="D38" s="171" t="s">
        <v>160</v>
      </c>
      <c r="E38" s="172">
        <v>108000</v>
      </c>
      <c r="F38" s="172">
        <v>108000</v>
      </c>
      <c r="G38" s="172"/>
      <c r="H38" s="172"/>
      <c r="I38" s="172"/>
      <c r="J38" s="170">
        <f t="shared" si="0"/>
        <v>108000</v>
      </c>
    </row>
    <row r="39" spans="1:10" ht="19.5" customHeight="1">
      <c r="A39" s="120" t="s">
        <v>240</v>
      </c>
      <c r="B39" s="163" t="s">
        <v>241</v>
      </c>
      <c r="C39" s="163" t="s">
        <v>200</v>
      </c>
      <c r="D39" s="171" t="s">
        <v>161</v>
      </c>
      <c r="E39" s="172">
        <v>10000</v>
      </c>
      <c r="F39" s="172">
        <v>10000</v>
      </c>
      <c r="G39" s="172"/>
      <c r="H39" s="172"/>
      <c r="I39" s="172"/>
      <c r="J39" s="170">
        <f t="shared" si="0"/>
        <v>10000</v>
      </c>
    </row>
    <row r="40" spans="1:10" ht="25.5" customHeight="1" thickBot="1">
      <c r="A40" s="173" t="s">
        <v>240</v>
      </c>
      <c r="B40" s="174" t="s">
        <v>241</v>
      </c>
      <c r="C40" s="174" t="s">
        <v>208</v>
      </c>
      <c r="D40" s="175" t="s">
        <v>162</v>
      </c>
      <c r="E40" s="176">
        <v>91000</v>
      </c>
      <c r="F40" s="176">
        <v>71000</v>
      </c>
      <c r="G40" s="176"/>
      <c r="H40" s="176"/>
      <c r="I40" s="176"/>
      <c r="J40" s="177">
        <f t="shared" si="0"/>
        <v>71000</v>
      </c>
    </row>
    <row r="41" spans="1:10" ht="19.5" customHeight="1" thickBot="1" thickTop="1">
      <c r="A41" s="205" t="s">
        <v>8</v>
      </c>
      <c r="B41" s="206"/>
      <c r="C41" s="206"/>
      <c r="D41" s="206"/>
      <c r="E41" s="178" t="s">
        <v>242</v>
      </c>
      <c r="F41" s="179">
        <f>SUM(F7:F40)</f>
        <v>5221654</v>
      </c>
      <c r="G41" s="179">
        <f>SUM(G7:G40)</f>
        <v>340721</v>
      </c>
      <c r="H41" s="179">
        <f>SUM(H7:H40)</f>
        <v>892300</v>
      </c>
      <c r="I41" s="179">
        <f>SUM(I7:I40)</f>
        <v>2765027</v>
      </c>
      <c r="J41" s="180">
        <f t="shared" si="0"/>
        <v>9219702</v>
      </c>
    </row>
    <row r="42" spans="1:10" ht="19.5" customHeight="1" thickTop="1">
      <c r="A42" s="181"/>
      <c r="B42" s="181"/>
      <c r="C42" s="181"/>
      <c r="D42" s="182"/>
      <c r="E42" s="183"/>
      <c r="F42" s="184"/>
      <c r="G42" s="183"/>
      <c r="H42" s="183"/>
      <c r="I42" s="183"/>
      <c r="J42" s="183"/>
    </row>
    <row r="43" spans="1:10" ht="19.5" customHeight="1">
      <c r="A43" s="181"/>
      <c r="B43" s="181"/>
      <c r="C43" s="207"/>
      <c r="D43" s="207"/>
      <c r="E43" s="183"/>
      <c r="F43" s="183"/>
      <c r="G43" s="183"/>
      <c r="H43" s="183"/>
      <c r="I43" s="183"/>
      <c r="J43" s="183"/>
    </row>
    <row r="44" spans="1:10" ht="19.5" customHeight="1">
      <c r="A44" s="181"/>
      <c r="B44" s="181"/>
      <c r="C44" s="208"/>
      <c r="D44" s="208"/>
      <c r="E44" s="183"/>
      <c r="F44" s="183"/>
      <c r="G44" s="183"/>
      <c r="H44" s="183"/>
      <c r="I44" s="183"/>
      <c r="J44" s="183"/>
    </row>
    <row r="45" spans="1:10" ht="19.5" customHeight="1">
      <c r="A45" s="181"/>
      <c r="B45" s="181"/>
      <c r="C45" s="181"/>
      <c r="D45" s="182"/>
      <c r="E45" s="183"/>
      <c r="F45" s="183"/>
      <c r="G45" s="183"/>
      <c r="H45" s="183"/>
      <c r="I45" s="183"/>
      <c r="J45" s="183"/>
    </row>
    <row r="46" spans="1:10" ht="19.5" customHeight="1">
      <c r="A46" s="181"/>
      <c r="B46" s="181"/>
      <c r="C46" s="181"/>
      <c r="D46" s="182"/>
      <c r="E46" s="183"/>
      <c r="F46" s="183"/>
      <c r="G46" s="183"/>
      <c r="H46" s="183"/>
      <c r="I46" s="183"/>
      <c r="J46" s="183"/>
    </row>
    <row r="47" spans="1:12" ht="19.5" customHeight="1">
      <c r="A47" s="181"/>
      <c r="B47" s="181"/>
      <c r="C47" s="181"/>
      <c r="D47" s="182"/>
      <c r="E47" s="183"/>
      <c r="F47" s="183"/>
      <c r="G47" s="183"/>
      <c r="H47" s="183"/>
      <c r="I47" s="183"/>
      <c r="J47" s="183"/>
      <c r="L47" s="185"/>
    </row>
    <row r="48" spans="1:10" ht="19.5" customHeight="1">
      <c r="A48" s="181"/>
      <c r="B48" s="181"/>
      <c r="C48" s="181"/>
      <c r="D48" s="182"/>
      <c r="E48" s="183"/>
      <c r="F48" s="183"/>
      <c r="G48" s="183"/>
      <c r="H48" s="183"/>
      <c r="I48" s="183"/>
      <c r="J48" s="183"/>
    </row>
    <row r="49" spans="1:10" ht="19.5" customHeight="1">
      <c r="A49" s="181"/>
      <c r="B49" s="181"/>
      <c r="C49" s="181"/>
      <c r="D49" s="182"/>
      <c r="E49" s="183"/>
      <c r="F49" s="183"/>
      <c r="G49" s="183"/>
      <c r="H49" s="183"/>
      <c r="I49" s="183"/>
      <c r="J49" s="183"/>
    </row>
    <row r="50" spans="1:10" ht="19.5" customHeight="1">
      <c r="A50" s="181"/>
      <c r="B50" s="181"/>
      <c r="C50" s="181"/>
      <c r="D50" s="182"/>
      <c r="E50" s="183"/>
      <c r="F50" s="183"/>
      <c r="G50" s="183"/>
      <c r="H50" s="183"/>
      <c r="I50" s="183"/>
      <c r="J50" s="183"/>
    </row>
    <row r="51" spans="1:10" ht="19.5" customHeight="1">
      <c r="A51" s="186"/>
      <c r="B51" s="186"/>
      <c r="C51" s="186"/>
      <c r="D51" s="182"/>
      <c r="E51" s="187"/>
      <c r="F51" s="187"/>
      <c r="G51" s="187"/>
      <c r="H51" s="187"/>
      <c r="I51" s="187"/>
      <c r="J51" s="187"/>
    </row>
    <row r="52" spans="1:10" ht="19.5" customHeight="1">
      <c r="A52" s="186"/>
      <c r="B52" s="186"/>
      <c r="C52" s="186"/>
      <c r="D52" s="182"/>
      <c r="E52" s="187"/>
      <c r="F52" s="187"/>
      <c r="G52" s="187"/>
      <c r="H52" s="187"/>
      <c r="I52" s="187"/>
      <c r="J52" s="187"/>
    </row>
    <row r="53" spans="1:10" ht="19.5" customHeight="1">
      <c r="A53" s="186"/>
      <c r="B53" s="186"/>
      <c r="C53" s="186"/>
      <c r="D53" s="182"/>
      <c r="E53" s="187"/>
      <c r="F53" s="187"/>
      <c r="G53" s="187"/>
      <c r="H53" s="187"/>
      <c r="I53" s="187"/>
      <c r="J53" s="187"/>
    </row>
    <row r="54" spans="1:10" ht="19.5" customHeight="1">
      <c r="A54" s="186"/>
      <c r="B54" s="186"/>
      <c r="C54" s="186"/>
      <c r="D54" s="182"/>
      <c r="E54" s="186"/>
      <c r="F54" s="186"/>
      <c r="G54" s="186"/>
      <c r="H54" s="186"/>
      <c r="I54" s="186"/>
      <c r="J54" s="186"/>
    </row>
    <row r="55" ht="19.5" customHeight="1">
      <c r="D55" s="188"/>
    </row>
    <row r="56" ht="19.5" customHeight="1">
      <c r="D56" s="188"/>
    </row>
    <row r="57" ht="19.5" customHeight="1">
      <c r="D57" s="188"/>
    </row>
    <row r="58" ht="19.5" customHeight="1">
      <c r="D58" s="188"/>
    </row>
    <row r="59" ht="19.5" customHeight="1">
      <c r="D59" s="188"/>
    </row>
  </sheetData>
  <mergeCells count="18">
    <mergeCell ref="B1:D1"/>
    <mergeCell ref="F2:J2"/>
    <mergeCell ref="A4:J4"/>
    <mergeCell ref="A14:A16"/>
    <mergeCell ref="B14:B16"/>
    <mergeCell ref="D14:D16"/>
    <mergeCell ref="E14:E16"/>
    <mergeCell ref="E35:E36"/>
    <mergeCell ref="D18:D20"/>
    <mergeCell ref="E18:E20"/>
    <mergeCell ref="A19:A20"/>
    <mergeCell ref="B19:B20"/>
    <mergeCell ref="A41:D41"/>
    <mergeCell ref="C43:D43"/>
    <mergeCell ref="C44:D44"/>
    <mergeCell ref="A35:A36"/>
    <mergeCell ref="B35:B36"/>
    <mergeCell ref="D35:D3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2"/>
  <sheetViews>
    <sheetView workbookViewId="0" topLeftCell="A28">
      <selection activeCell="A6" sqref="A6:C6"/>
    </sheetView>
  </sheetViews>
  <sheetFormatPr defaultColWidth="9.140625" defaultRowHeight="12.75"/>
  <cols>
    <col min="1" max="1" width="10.00390625" style="1" customWidth="1"/>
    <col min="2" max="2" width="64.00390625" style="1" customWidth="1"/>
    <col min="3" max="3" width="15.28125" style="1" customWidth="1"/>
    <col min="4" max="16384" width="9.140625" style="1" customWidth="1"/>
  </cols>
  <sheetData>
    <row r="1" spans="1:3" ht="12.75">
      <c r="A1" s="244" t="s">
        <v>286</v>
      </c>
      <c r="B1" s="245"/>
      <c r="C1" s="92"/>
    </row>
    <row r="2" spans="1:3" ht="12.75">
      <c r="A2" s="244" t="s">
        <v>284</v>
      </c>
      <c r="B2" s="245"/>
      <c r="C2" s="92"/>
    </row>
    <row r="3" spans="1:3" ht="12.75">
      <c r="A3" s="90"/>
      <c r="B3" s="91"/>
      <c r="C3" s="92"/>
    </row>
    <row r="4" spans="1:3" ht="26.25" customHeight="1">
      <c r="A4" s="93"/>
      <c r="B4" s="246" t="s">
        <v>99</v>
      </c>
      <c r="C4" s="247"/>
    </row>
    <row r="5" ht="9" customHeight="1"/>
    <row r="6" spans="1:3" ht="15.75">
      <c r="A6" s="248" t="s">
        <v>100</v>
      </c>
      <c r="B6" s="248"/>
      <c r="C6" s="248"/>
    </row>
    <row r="7" spans="1:3" ht="33" customHeight="1">
      <c r="A7" s="237" t="s">
        <v>101</v>
      </c>
      <c r="B7" s="237"/>
      <c r="C7" s="237"/>
    </row>
    <row r="8" ht="6.75" customHeight="1" thickBot="1"/>
    <row r="9" spans="1:3" ht="16.5" customHeight="1" thickBot="1" thickTop="1">
      <c r="A9" s="238" t="s">
        <v>4</v>
      </c>
      <c r="B9" s="239"/>
      <c r="C9" s="240"/>
    </row>
    <row r="10" spans="1:3" ht="16.5" customHeight="1" thickTop="1">
      <c r="A10" s="94"/>
      <c r="B10" s="20" t="s">
        <v>102</v>
      </c>
      <c r="C10" s="95">
        <v>-136202</v>
      </c>
    </row>
    <row r="11" spans="1:3" ht="18" customHeight="1">
      <c r="A11" s="96" t="s">
        <v>103</v>
      </c>
      <c r="B11" s="97" t="s">
        <v>104</v>
      </c>
      <c r="C11" s="98">
        <v>247664</v>
      </c>
    </row>
    <row r="12" spans="1:3" ht="16.5" customHeight="1">
      <c r="A12" s="11" t="s">
        <v>5</v>
      </c>
      <c r="B12" s="22" t="s">
        <v>6</v>
      </c>
      <c r="C12" s="99">
        <v>1426308</v>
      </c>
    </row>
    <row r="13" spans="1:3" ht="16.5" customHeight="1">
      <c r="A13" s="101"/>
      <c r="B13" s="22" t="s">
        <v>7</v>
      </c>
      <c r="C13" s="99">
        <v>20000</v>
      </c>
    </row>
    <row r="14" spans="1:3" ht="16.5" customHeight="1" thickBot="1">
      <c r="A14" s="233" t="s">
        <v>8</v>
      </c>
      <c r="B14" s="234"/>
      <c r="C14" s="102">
        <f>SUM(C10:C13)</f>
        <v>1557770</v>
      </c>
    </row>
    <row r="15" spans="1:3" ht="9.75" customHeight="1" thickBot="1" thickTop="1">
      <c r="A15" s="16"/>
      <c r="B15" s="17"/>
      <c r="C15" s="18"/>
    </row>
    <row r="16" spans="1:3" ht="16.5" customHeight="1" thickBot="1" thickTop="1">
      <c r="A16" s="241" t="s">
        <v>9</v>
      </c>
      <c r="B16" s="242"/>
      <c r="C16" s="243"/>
    </row>
    <row r="17" spans="1:3" ht="16.5" customHeight="1" thickTop="1">
      <c r="A17" s="19" t="s">
        <v>10</v>
      </c>
      <c r="B17" s="20" t="s">
        <v>105</v>
      </c>
      <c r="C17" s="95">
        <v>4500</v>
      </c>
    </row>
    <row r="18" spans="1:3" ht="16.5" customHeight="1">
      <c r="A18" s="11" t="s">
        <v>11</v>
      </c>
      <c r="B18" s="22" t="s">
        <v>12</v>
      </c>
      <c r="C18" s="99">
        <v>644000</v>
      </c>
    </row>
    <row r="19" spans="1:3" ht="16.5" customHeight="1">
      <c r="A19" s="11" t="s">
        <v>13</v>
      </c>
      <c r="B19" s="22" t="s">
        <v>14</v>
      </c>
      <c r="C19" s="99">
        <v>51000</v>
      </c>
    </row>
    <row r="20" spans="1:3" ht="16.5" customHeight="1">
      <c r="A20" s="11" t="s">
        <v>15</v>
      </c>
      <c r="B20" s="22" t="s">
        <v>16</v>
      </c>
      <c r="C20" s="99">
        <v>102000</v>
      </c>
    </row>
    <row r="21" spans="1:3" ht="16.5" customHeight="1">
      <c r="A21" s="11" t="s">
        <v>17</v>
      </c>
      <c r="B21" s="22" t="s">
        <v>18</v>
      </c>
      <c r="C21" s="99">
        <v>15000</v>
      </c>
    </row>
    <row r="22" spans="1:3" ht="16.5" customHeight="1">
      <c r="A22" s="11" t="s">
        <v>19</v>
      </c>
      <c r="B22" s="22" t="s">
        <v>20</v>
      </c>
      <c r="C22" s="99">
        <v>33800</v>
      </c>
    </row>
    <row r="23" spans="1:3" ht="16.5" customHeight="1">
      <c r="A23" s="11" t="s">
        <v>21</v>
      </c>
      <c r="B23" s="22" t="s">
        <v>22</v>
      </c>
      <c r="C23" s="99">
        <v>240550</v>
      </c>
    </row>
    <row r="24" spans="1:3" ht="16.5" customHeight="1">
      <c r="A24" s="11" t="s">
        <v>25</v>
      </c>
      <c r="B24" s="22" t="s">
        <v>26</v>
      </c>
      <c r="C24" s="99">
        <v>150000</v>
      </c>
    </row>
    <row r="25" spans="1:3" ht="16.5" customHeight="1">
      <c r="A25" s="11" t="s">
        <v>27</v>
      </c>
      <c r="B25" s="22" t="s">
        <v>28</v>
      </c>
      <c r="C25" s="99">
        <v>18400</v>
      </c>
    </row>
    <row r="26" spans="1:3" ht="16.5" customHeight="1">
      <c r="A26" s="11" t="s">
        <v>29</v>
      </c>
      <c r="B26" s="22" t="s">
        <v>30</v>
      </c>
      <c r="C26" s="99">
        <v>1300</v>
      </c>
    </row>
    <row r="27" spans="1:3" ht="16.5" customHeight="1">
      <c r="A27" s="11" t="s">
        <v>31</v>
      </c>
      <c r="B27" s="22" t="s">
        <v>106</v>
      </c>
      <c r="C27" s="99">
        <v>273100</v>
      </c>
    </row>
    <row r="28" spans="1:3" ht="16.5" customHeight="1">
      <c r="A28" s="11" t="s">
        <v>107</v>
      </c>
      <c r="B28" s="22" t="s">
        <v>108</v>
      </c>
      <c r="C28" s="99">
        <v>600</v>
      </c>
    </row>
    <row r="29" spans="1:3" ht="17.25" customHeight="1">
      <c r="A29" s="11" t="s">
        <v>109</v>
      </c>
      <c r="B29" s="22" t="s">
        <v>110</v>
      </c>
      <c r="C29" s="99">
        <v>3600</v>
      </c>
    </row>
    <row r="30" spans="1:3" ht="18.75" customHeight="1">
      <c r="A30" s="11" t="s">
        <v>33</v>
      </c>
      <c r="B30" s="22" t="s">
        <v>111</v>
      </c>
      <c r="C30" s="99">
        <v>1300</v>
      </c>
    </row>
    <row r="31" spans="1:3" ht="18.75" customHeight="1">
      <c r="A31" s="11" t="s">
        <v>58</v>
      </c>
      <c r="B31" s="22" t="s">
        <v>59</v>
      </c>
      <c r="C31" s="99">
        <v>14000</v>
      </c>
    </row>
    <row r="32" spans="1:3" ht="16.5" customHeight="1">
      <c r="A32" s="11" t="s">
        <v>35</v>
      </c>
      <c r="B32" s="22" t="s">
        <v>36</v>
      </c>
      <c r="C32" s="99">
        <v>13100</v>
      </c>
    </row>
    <row r="33" spans="1:3" ht="16.5" customHeight="1">
      <c r="A33" s="11" t="s">
        <v>37</v>
      </c>
      <c r="B33" s="22" t="s">
        <v>38</v>
      </c>
      <c r="C33" s="99">
        <v>5700</v>
      </c>
    </row>
    <row r="34" spans="1:3" ht="16.5" customHeight="1">
      <c r="A34" s="11" t="s">
        <v>39</v>
      </c>
      <c r="B34" s="22" t="s">
        <v>40</v>
      </c>
      <c r="C34" s="99">
        <v>18400</v>
      </c>
    </row>
    <row r="35" spans="1:3" ht="16.5" customHeight="1">
      <c r="A35" s="11" t="s">
        <v>112</v>
      </c>
      <c r="B35" s="22" t="s">
        <v>113</v>
      </c>
      <c r="C35" s="99">
        <v>0</v>
      </c>
    </row>
    <row r="36" spans="1:3" ht="16.5" customHeight="1">
      <c r="A36" s="11" t="s">
        <v>41</v>
      </c>
      <c r="B36" s="22" t="s">
        <v>42</v>
      </c>
      <c r="C36" s="99">
        <v>8120</v>
      </c>
    </row>
    <row r="37" spans="1:3" ht="16.5" customHeight="1">
      <c r="A37" s="11" t="s">
        <v>43</v>
      </c>
      <c r="B37" s="22" t="s">
        <v>114</v>
      </c>
      <c r="C37" s="99">
        <v>25800</v>
      </c>
    </row>
    <row r="38" spans="1:3" ht="16.5" customHeight="1">
      <c r="A38" s="11" t="s">
        <v>45</v>
      </c>
      <c r="B38" s="22" t="s">
        <v>115</v>
      </c>
      <c r="C38" s="99">
        <v>2800</v>
      </c>
    </row>
    <row r="39" spans="1:3" ht="18.75" customHeight="1">
      <c r="A39" s="11" t="s">
        <v>116</v>
      </c>
      <c r="B39" s="22" t="s">
        <v>117</v>
      </c>
      <c r="C39" s="99">
        <v>250</v>
      </c>
    </row>
    <row r="40" spans="1:3" ht="24" customHeight="1">
      <c r="A40" s="11" t="s">
        <v>54</v>
      </c>
      <c r="B40" s="22" t="s">
        <v>118</v>
      </c>
      <c r="C40" s="99">
        <v>650</v>
      </c>
    </row>
    <row r="41" spans="1:3" ht="16.5" customHeight="1">
      <c r="A41" s="11" t="s">
        <v>55</v>
      </c>
      <c r="B41" s="22" t="s">
        <v>119</v>
      </c>
      <c r="C41" s="99">
        <v>800</v>
      </c>
    </row>
    <row r="42" spans="1:3" ht="16.5" customHeight="1">
      <c r="A42" s="101"/>
      <c r="B42" s="22" t="s">
        <v>120</v>
      </c>
      <c r="C42" s="99">
        <v>4000</v>
      </c>
    </row>
    <row r="43" spans="1:3" ht="16.5" customHeight="1">
      <c r="A43" s="101"/>
      <c r="B43" s="22" t="s">
        <v>121</v>
      </c>
      <c r="C43" s="99">
        <v>-75000</v>
      </c>
    </row>
    <row r="44" spans="1:3" ht="16.5" customHeight="1" thickBot="1">
      <c r="A44" s="233" t="s">
        <v>8</v>
      </c>
      <c r="B44" s="234"/>
      <c r="C44" s="102">
        <f>SUM(C17:C43)</f>
        <v>1557770</v>
      </c>
    </row>
    <row r="45" spans="1:3" ht="8.25" customHeight="1" thickTop="1">
      <c r="A45" s="16"/>
      <c r="B45" s="17"/>
      <c r="C45" s="18"/>
    </row>
    <row r="46" spans="1:3" ht="16.5" customHeight="1">
      <c r="A46" s="235" t="s">
        <v>282</v>
      </c>
      <c r="B46" s="236"/>
      <c r="C46" s="18"/>
    </row>
    <row r="47" spans="1:3" ht="16.5" customHeight="1">
      <c r="A47" s="236"/>
      <c r="B47" s="236"/>
      <c r="C47" s="18"/>
    </row>
    <row r="48" spans="1:3" ht="16.5" customHeight="1">
      <c r="A48" s="16"/>
      <c r="B48" s="17"/>
      <c r="C48" s="18"/>
    </row>
    <row r="49" spans="1:3" ht="16.5" customHeight="1">
      <c r="A49" s="16"/>
      <c r="B49" s="17"/>
      <c r="C49" s="18"/>
    </row>
    <row r="50" spans="1:3" ht="16.5" customHeight="1">
      <c r="A50" s="16"/>
      <c r="B50" s="17"/>
      <c r="C50" s="18"/>
    </row>
    <row r="51" spans="1:3" ht="16.5" customHeight="1">
      <c r="A51" s="16"/>
      <c r="B51" s="17"/>
      <c r="C51" s="18"/>
    </row>
    <row r="52" spans="1:3" ht="16.5" customHeight="1">
      <c r="A52" s="16"/>
      <c r="B52" s="17"/>
      <c r="C52" s="18"/>
    </row>
    <row r="53" spans="1:2" ht="16.5" customHeight="1">
      <c r="A53" s="16"/>
      <c r="B53" s="17"/>
    </row>
    <row r="54" spans="1:2" ht="16.5" customHeight="1">
      <c r="A54" s="16"/>
      <c r="B54" s="17"/>
    </row>
    <row r="55" spans="1:2" ht="16.5" customHeight="1">
      <c r="A55" s="16"/>
      <c r="B55" s="17"/>
    </row>
    <row r="56" spans="1:2" ht="16.5" customHeight="1">
      <c r="A56" s="16"/>
      <c r="B56" s="17"/>
    </row>
    <row r="57" spans="1:2" ht="16.5" customHeight="1">
      <c r="A57" s="16"/>
      <c r="B57" s="17"/>
    </row>
    <row r="58" ht="22.5" customHeight="1">
      <c r="A58" s="16"/>
    </row>
    <row r="59" ht="12.75">
      <c r="A59" s="16"/>
    </row>
    <row r="60" ht="12.75">
      <c r="A60" s="16"/>
    </row>
    <row r="61" ht="12.75">
      <c r="A61" s="16"/>
    </row>
    <row r="62" ht="12.75">
      <c r="A62" s="16"/>
    </row>
    <row r="63" ht="12.75">
      <c r="A63" s="16"/>
    </row>
    <row r="64" ht="12.75">
      <c r="A64" s="16"/>
    </row>
    <row r="65" ht="12.75">
      <c r="A65" s="16"/>
    </row>
    <row r="66" ht="12.75">
      <c r="A66" s="16"/>
    </row>
    <row r="67" ht="12.75">
      <c r="A67" s="16"/>
    </row>
    <row r="68" ht="12.75">
      <c r="A68" s="16"/>
    </row>
    <row r="69" ht="12.75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</sheetData>
  <mergeCells count="11">
    <mergeCell ref="A1:B1"/>
    <mergeCell ref="A2:B2"/>
    <mergeCell ref="B4:C4"/>
    <mergeCell ref="A6:C6"/>
    <mergeCell ref="A44:B44"/>
    <mergeCell ref="A46:B46"/>
    <mergeCell ref="A47:B47"/>
    <mergeCell ref="A7:C7"/>
    <mergeCell ref="A9:C9"/>
    <mergeCell ref="A14:B14"/>
    <mergeCell ref="A16:C1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E4" sqref="E4:H4"/>
    </sheetView>
  </sheetViews>
  <sheetFormatPr defaultColWidth="9.140625" defaultRowHeight="12.75"/>
  <cols>
    <col min="1" max="1" width="6.28125" style="1" customWidth="1"/>
    <col min="2" max="4" width="9.140625" style="1" customWidth="1"/>
    <col min="5" max="5" width="22.7109375" style="1" customWidth="1"/>
    <col min="6" max="6" width="4.7109375" style="1" customWidth="1"/>
    <col min="7" max="7" width="8.57421875" style="1" customWidth="1"/>
    <col min="8" max="8" width="5.140625" style="1" customWidth="1"/>
    <col min="9" max="9" width="7.421875" style="1" customWidth="1"/>
    <col min="10" max="12" width="9.140625" style="1" customWidth="1"/>
    <col min="13" max="13" width="12.57421875" style="1" bestFit="1" customWidth="1"/>
    <col min="14" max="16384" width="9.140625" style="1" customWidth="1"/>
  </cols>
  <sheetData>
    <row r="1" spans="1:5" ht="12.75">
      <c r="A1" s="244" t="s">
        <v>287</v>
      </c>
      <c r="B1" s="245"/>
      <c r="C1" s="245"/>
      <c r="D1" s="245"/>
      <c r="E1" s="276"/>
    </row>
    <row r="2" spans="1:5" ht="12.75">
      <c r="A2" s="244" t="s">
        <v>288</v>
      </c>
      <c r="B2" s="245"/>
      <c r="C2" s="245"/>
      <c r="D2" s="245"/>
      <c r="E2" s="276"/>
    </row>
    <row r="4" spans="1:8" ht="12.75">
      <c r="A4" s="116"/>
      <c r="E4" s="272" t="s">
        <v>163</v>
      </c>
      <c r="F4" s="272"/>
      <c r="G4" s="272"/>
      <c r="H4" s="272"/>
    </row>
    <row r="5" spans="1:8" ht="12.75">
      <c r="A5" s="116"/>
      <c r="E5" s="272" t="s">
        <v>164</v>
      </c>
      <c r="F5" s="272"/>
      <c r="G5" s="272"/>
      <c r="H5" s="272"/>
    </row>
    <row r="6" spans="1:8" ht="12.75">
      <c r="A6" s="116"/>
      <c r="E6" s="272" t="s">
        <v>1</v>
      </c>
      <c r="F6" s="272"/>
      <c r="G6" s="272"/>
      <c r="H6" s="272"/>
    </row>
    <row r="7" ht="12.75">
      <c r="A7" s="117"/>
    </row>
    <row r="8" spans="1:9" ht="52.5" customHeight="1">
      <c r="A8" s="273" t="s">
        <v>165</v>
      </c>
      <c r="B8" s="273"/>
      <c r="C8" s="273"/>
      <c r="D8" s="273"/>
      <c r="E8" s="273"/>
      <c r="F8" s="273"/>
      <c r="G8" s="273"/>
      <c r="H8" s="273"/>
      <c r="I8" s="273"/>
    </row>
    <row r="9" spans="1:9" ht="27" customHeight="1" thickBot="1">
      <c r="A9" s="118"/>
      <c r="B9" s="118"/>
      <c r="C9" s="118"/>
      <c r="D9" s="118"/>
      <c r="E9" s="118"/>
      <c r="F9" s="118"/>
      <c r="G9" s="118"/>
      <c r="H9" s="118"/>
      <c r="I9" s="118"/>
    </row>
    <row r="10" spans="1:9" ht="54.75" customHeight="1" thickBot="1" thickTop="1">
      <c r="A10" s="119" t="s">
        <v>166</v>
      </c>
      <c r="B10" s="274" t="s">
        <v>167</v>
      </c>
      <c r="C10" s="274"/>
      <c r="D10" s="274"/>
      <c r="E10" s="274"/>
      <c r="F10" s="274" t="s">
        <v>168</v>
      </c>
      <c r="G10" s="274"/>
      <c r="H10" s="274"/>
      <c r="I10" s="275"/>
    </row>
    <row r="11" spans="1:9" ht="39.75" customHeight="1" thickTop="1">
      <c r="A11" s="121" t="s">
        <v>169</v>
      </c>
      <c r="B11" s="269" t="s">
        <v>170</v>
      </c>
      <c r="C11" s="269"/>
      <c r="D11" s="269"/>
      <c r="E11" s="269"/>
      <c r="F11" s="270">
        <f>124500+22820</f>
        <v>147320</v>
      </c>
      <c r="G11" s="270"/>
      <c r="H11" s="270"/>
      <c r="I11" s="271"/>
    </row>
    <row r="12" spans="1:9" ht="39.75" customHeight="1">
      <c r="A12" s="122" t="s">
        <v>171</v>
      </c>
      <c r="B12" s="268" t="s">
        <v>172</v>
      </c>
      <c r="C12" s="268"/>
      <c r="D12" s="268"/>
      <c r="E12" s="268"/>
      <c r="F12" s="260">
        <v>15950</v>
      </c>
      <c r="G12" s="260"/>
      <c r="H12" s="260"/>
      <c r="I12" s="261"/>
    </row>
    <row r="13" spans="1:9" ht="39.75" customHeight="1">
      <c r="A13" s="122" t="s">
        <v>173</v>
      </c>
      <c r="B13" s="268" t="s">
        <v>174</v>
      </c>
      <c r="C13" s="268"/>
      <c r="D13" s="268"/>
      <c r="E13" s="268"/>
      <c r="F13" s="260">
        <v>10000</v>
      </c>
      <c r="G13" s="260"/>
      <c r="H13" s="260"/>
      <c r="I13" s="261"/>
    </row>
    <row r="14" spans="1:13" ht="39.75" customHeight="1">
      <c r="A14" s="122" t="s">
        <v>175</v>
      </c>
      <c r="B14" s="268" t="s">
        <v>176</v>
      </c>
      <c r="C14" s="268"/>
      <c r="D14" s="268"/>
      <c r="E14" s="268"/>
      <c r="F14" s="260">
        <v>8157</v>
      </c>
      <c r="G14" s="260"/>
      <c r="H14" s="260"/>
      <c r="I14" s="261"/>
      <c r="M14" s="123"/>
    </row>
    <row r="15" spans="1:9" ht="39.75" customHeight="1">
      <c r="A15" s="122" t="s">
        <v>177</v>
      </c>
      <c r="B15" s="262" t="s">
        <v>178</v>
      </c>
      <c r="C15" s="263"/>
      <c r="D15" s="263"/>
      <c r="E15" s="264"/>
      <c r="F15" s="265">
        <v>5500</v>
      </c>
      <c r="G15" s="266"/>
      <c r="H15" s="266"/>
      <c r="I15" s="267"/>
    </row>
    <row r="16" spans="1:9" ht="39.75" customHeight="1">
      <c r="A16" s="122" t="s">
        <v>179</v>
      </c>
      <c r="B16" s="259" t="s">
        <v>180</v>
      </c>
      <c r="C16" s="259"/>
      <c r="D16" s="259"/>
      <c r="E16" s="259"/>
      <c r="F16" s="260">
        <v>9000</v>
      </c>
      <c r="G16" s="260"/>
      <c r="H16" s="260"/>
      <c r="I16" s="261"/>
    </row>
    <row r="17" spans="1:9" ht="39.75" customHeight="1">
      <c r="A17" s="122" t="s">
        <v>181</v>
      </c>
      <c r="B17" s="259" t="s">
        <v>182</v>
      </c>
      <c r="C17" s="259"/>
      <c r="D17" s="259"/>
      <c r="E17" s="259"/>
      <c r="F17" s="260">
        <v>550</v>
      </c>
      <c r="G17" s="260"/>
      <c r="H17" s="260"/>
      <c r="I17" s="261"/>
    </row>
    <row r="18" spans="1:9" ht="39.75" customHeight="1">
      <c r="A18" s="124" t="s">
        <v>183</v>
      </c>
      <c r="B18" s="259" t="s">
        <v>184</v>
      </c>
      <c r="C18" s="259"/>
      <c r="D18" s="259"/>
      <c r="E18" s="259"/>
      <c r="F18" s="260">
        <v>3750</v>
      </c>
      <c r="G18" s="260"/>
      <c r="H18" s="260"/>
      <c r="I18" s="261"/>
    </row>
    <row r="19" spans="1:9" ht="39.75" customHeight="1" thickBot="1">
      <c r="A19" s="125" t="s">
        <v>185</v>
      </c>
      <c r="B19" s="253" t="s">
        <v>186</v>
      </c>
      <c r="C19" s="253"/>
      <c r="D19" s="253"/>
      <c r="E19" s="253"/>
      <c r="F19" s="254">
        <v>1850</v>
      </c>
      <c r="G19" s="254"/>
      <c r="H19" s="254"/>
      <c r="I19" s="255"/>
    </row>
    <row r="20" spans="1:9" ht="39.75" customHeight="1" thickBot="1" thickTop="1">
      <c r="A20" s="256" t="s">
        <v>8</v>
      </c>
      <c r="B20" s="257"/>
      <c r="C20" s="257"/>
      <c r="D20" s="257"/>
      <c r="E20" s="257"/>
      <c r="F20" s="257">
        <f>SUM(F11:I19)</f>
        <v>202077</v>
      </c>
      <c r="G20" s="257"/>
      <c r="H20" s="257"/>
      <c r="I20" s="258"/>
    </row>
    <row r="21" ht="13.5" thickTop="1"/>
    <row r="22" ht="13.5" thickBot="1"/>
    <row r="23" spans="1:9" ht="57" customHeight="1" thickBot="1" thickTop="1">
      <c r="A23" s="249" t="s">
        <v>187</v>
      </c>
      <c r="B23" s="250"/>
      <c r="C23" s="250"/>
      <c r="D23" s="250"/>
      <c r="E23" s="250"/>
      <c r="F23" s="251">
        <v>500000</v>
      </c>
      <c r="G23" s="251"/>
      <c r="H23" s="251"/>
      <c r="I23" s="252"/>
    </row>
    <row r="24" ht="13.5" thickTop="1"/>
  </sheetData>
  <mergeCells count="30">
    <mergeCell ref="A1:E1"/>
    <mergeCell ref="A2:E2"/>
    <mergeCell ref="E4:H4"/>
    <mergeCell ref="E5:H5"/>
    <mergeCell ref="E6:H6"/>
    <mergeCell ref="A8:I8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A23:E23"/>
    <mergeCell ref="F23:I23"/>
    <mergeCell ref="B19:E19"/>
    <mergeCell ref="F19:I19"/>
    <mergeCell ref="A20:E20"/>
    <mergeCell ref="F20:I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A7" sqref="A7:C7"/>
    </sheetView>
  </sheetViews>
  <sheetFormatPr defaultColWidth="9.140625" defaultRowHeight="15" customHeight="1"/>
  <cols>
    <col min="1" max="1" width="8.8515625" style="1" customWidth="1"/>
    <col min="2" max="2" width="64.28125" style="1" customWidth="1"/>
    <col min="3" max="3" width="18.421875" style="1" customWidth="1"/>
    <col min="4" max="4" width="42.8515625" style="1" customWidth="1"/>
    <col min="5" max="6" width="12.28125" style="1" customWidth="1"/>
    <col min="7" max="16384" width="9.140625" style="1" customWidth="1"/>
  </cols>
  <sheetData>
    <row r="1" spans="1:2" ht="15" customHeight="1">
      <c r="A1" s="277" t="s">
        <v>289</v>
      </c>
      <c r="B1" s="278"/>
    </row>
    <row r="2" spans="1:2" ht="15" customHeight="1">
      <c r="A2" s="277" t="s">
        <v>288</v>
      </c>
      <c r="B2" s="278"/>
    </row>
    <row r="3" spans="1:2" ht="15" customHeight="1">
      <c r="A3" s="2"/>
      <c r="B3" s="3"/>
    </row>
    <row r="4" spans="2:6" ht="15" customHeight="1">
      <c r="B4" s="279" t="s">
        <v>0</v>
      </c>
      <c r="C4" s="279"/>
      <c r="D4" s="4"/>
      <c r="E4" s="4"/>
      <c r="F4" s="4"/>
    </row>
    <row r="5" spans="2:5" ht="15" customHeight="1">
      <c r="B5" s="280" t="s">
        <v>1</v>
      </c>
      <c r="C5" s="280"/>
      <c r="E5" s="5"/>
    </row>
    <row r="6" ht="15" customHeight="1">
      <c r="D6" s="6"/>
    </row>
    <row r="7" spans="1:5" ht="27.75" customHeight="1">
      <c r="A7" s="281" t="s">
        <v>2</v>
      </c>
      <c r="B7" s="281"/>
      <c r="C7" s="281"/>
      <c r="D7" s="7"/>
      <c r="E7" s="7"/>
    </row>
    <row r="8" spans="1:5" ht="41.25" customHeight="1">
      <c r="A8" s="282" t="s">
        <v>3</v>
      </c>
      <c r="B8" s="282"/>
      <c r="C8" s="282"/>
      <c r="D8" s="8"/>
      <c r="E8" s="8"/>
    </row>
    <row r="9" spans="1:5" ht="15" customHeight="1" thickBot="1">
      <c r="A9" s="9"/>
      <c r="B9" s="9"/>
      <c r="C9" s="9"/>
      <c r="D9" s="8"/>
      <c r="E9" s="8"/>
    </row>
    <row r="10" spans="1:3" ht="15" customHeight="1" thickBot="1" thickTop="1">
      <c r="A10" s="283" t="s">
        <v>4</v>
      </c>
      <c r="B10" s="284"/>
      <c r="C10" s="285"/>
    </row>
    <row r="11" spans="1:3" ht="15" customHeight="1" thickTop="1">
      <c r="A11" s="286" t="s">
        <v>62</v>
      </c>
      <c r="B11" s="287"/>
      <c r="C11" s="10">
        <v>3319</v>
      </c>
    </row>
    <row r="12" spans="1:3" ht="15" customHeight="1">
      <c r="A12" s="11" t="s">
        <v>5</v>
      </c>
      <c r="B12" s="12" t="s">
        <v>6</v>
      </c>
      <c r="C12" s="13">
        <v>558000</v>
      </c>
    </row>
    <row r="13" spans="1:3" ht="15" customHeight="1">
      <c r="A13" s="292" t="s">
        <v>7</v>
      </c>
      <c r="B13" s="293"/>
      <c r="C13" s="14">
        <v>33681</v>
      </c>
    </row>
    <row r="14" spans="1:3" ht="15" customHeight="1" thickBot="1">
      <c r="A14" s="290" t="s">
        <v>8</v>
      </c>
      <c r="B14" s="291"/>
      <c r="C14" s="15">
        <f>SUM(C11:C13)</f>
        <v>595000</v>
      </c>
    </row>
    <row r="15" spans="1:3" ht="15" customHeight="1" thickBot="1" thickTop="1">
      <c r="A15" s="16"/>
      <c r="B15" s="17"/>
      <c r="C15" s="18"/>
    </row>
    <row r="16" spans="1:3" ht="15" customHeight="1" thickBot="1" thickTop="1">
      <c r="A16" s="294" t="s">
        <v>9</v>
      </c>
      <c r="B16" s="295"/>
      <c r="C16" s="296"/>
    </row>
    <row r="17" spans="1:3" ht="15" customHeight="1" thickTop="1">
      <c r="A17" s="19" t="s">
        <v>10</v>
      </c>
      <c r="B17" s="20" t="s">
        <v>105</v>
      </c>
      <c r="C17" s="21">
        <v>2500</v>
      </c>
    </row>
    <row r="18" spans="1:3" ht="15" customHeight="1">
      <c r="A18" s="11" t="s">
        <v>11</v>
      </c>
      <c r="B18" s="22" t="s">
        <v>12</v>
      </c>
      <c r="C18" s="23">
        <v>202000</v>
      </c>
    </row>
    <row r="19" spans="1:3" ht="15" customHeight="1">
      <c r="A19" s="11" t="s">
        <v>13</v>
      </c>
      <c r="B19" s="22" t="s">
        <v>14</v>
      </c>
      <c r="C19" s="23">
        <v>17170</v>
      </c>
    </row>
    <row r="20" spans="1:3" ht="15" customHeight="1">
      <c r="A20" s="11" t="s">
        <v>15</v>
      </c>
      <c r="B20" s="22" t="s">
        <v>16</v>
      </c>
      <c r="C20" s="23">
        <v>34000</v>
      </c>
    </row>
    <row r="21" spans="1:3" ht="15" customHeight="1">
      <c r="A21" s="11" t="s">
        <v>17</v>
      </c>
      <c r="B21" s="22" t="s">
        <v>18</v>
      </c>
      <c r="C21" s="23">
        <v>5500</v>
      </c>
    </row>
    <row r="22" spans="1:3" ht="15" customHeight="1">
      <c r="A22" s="11" t="s">
        <v>19</v>
      </c>
      <c r="B22" s="22" t="s">
        <v>20</v>
      </c>
      <c r="C22" s="23">
        <v>9000</v>
      </c>
    </row>
    <row r="23" spans="1:3" ht="15" customHeight="1">
      <c r="A23" s="11" t="s">
        <v>21</v>
      </c>
      <c r="B23" s="24" t="s">
        <v>22</v>
      </c>
      <c r="C23" s="23">
        <v>72500</v>
      </c>
    </row>
    <row r="24" spans="1:3" ht="15" customHeight="1">
      <c r="A24" s="11" t="s">
        <v>23</v>
      </c>
      <c r="B24" s="24" t="s">
        <v>24</v>
      </c>
      <c r="C24" s="23">
        <v>108543</v>
      </c>
    </row>
    <row r="25" spans="1:3" ht="15" customHeight="1">
      <c r="A25" s="11" t="s">
        <v>25</v>
      </c>
      <c r="B25" s="22" t="s">
        <v>26</v>
      </c>
      <c r="C25" s="23">
        <v>23000</v>
      </c>
    </row>
    <row r="26" spans="1:3" ht="15" customHeight="1">
      <c r="A26" s="11" t="s">
        <v>27</v>
      </c>
      <c r="B26" s="24" t="s">
        <v>28</v>
      </c>
      <c r="C26" s="23">
        <v>5000</v>
      </c>
    </row>
    <row r="27" spans="1:3" ht="15" customHeight="1">
      <c r="A27" s="11" t="s">
        <v>29</v>
      </c>
      <c r="B27" s="24" t="s">
        <v>30</v>
      </c>
      <c r="C27" s="23">
        <v>400</v>
      </c>
    </row>
    <row r="28" spans="1:3" ht="15" customHeight="1">
      <c r="A28" s="11" t="s">
        <v>31</v>
      </c>
      <c r="B28" s="24" t="s">
        <v>32</v>
      </c>
      <c r="C28" s="23">
        <v>30000</v>
      </c>
    </row>
    <row r="29" spans="1:3" ht="15" customHeight="1">
      <c r="A29" s="11" t="s">
        <v>33</v>
      </c>
      <c r="B29" s="24" t="s">
        <v>34</v>
      </c>
      <c r="C29" s="23">
        <v>2000</v>
      </c>
    </row>
    <row r="30" spans="1:3" ht="15" customHeight="1">
      <c r="A30" s="11" t="s">
        <v>58</v>
      </c>
      <c r="B30" s="24" t="s">
        <v>59</v>
      </c>
      <c r="C30" s="23">
        <v>300</v>
      </c>
    </row>
    <row r="31" spans="1:3" ht="15" customHeight="1">
      <c r="A31" s="11" t="s">
        <v>35</v>
      </c>
      <c r="B31" s="22" t="s">
        <v>36</v>
      </c>
      <c r="C31" s="23">
        <v>100</v>
      </c>
    </row>
    <row r="32" spans="1:3" ht="15" customHeight="1">
      <c r="A32" s="11" t="s">
        <v>37</v>
      </c>
      <c r="B32" s="22" t="s">
        <v>38</v>
      </c>
      <c r="C32" s="23">
        <v>4000</v>
      </c>
    </row>
    <row r="33" spans="1:3" ht="15" customHeight="1">
      <c r="A33" s="11" t="s">
        <v>39</v>
      </c>
      <c r="B33" s="22" t="s">
        <v>40</v>
      </c>
      <c r="C33" s="23">
        <v>7001</v>
      </c>
    </row>
    <row r="34" spans="1:3" ht="15" customHeight="1">
      <c r="A34" s="11" t="s">
        <v>41</v>
      </c>
      <c r="B34" s="22" t="s">
        <v>42</v>
      </c>
      <c r="C34" s="23">
        <v>51267</v>
      </c>
    </row>
    <row r="35" spans="1:3" ht="15" customHeight="1">
      <c r="A35" s="11" t="s">
        <v>43</v>
      </c>
      <c r="B35" s="22" t="s">
        <v>44</v>
      </c>
      <c r="C35" s="23">
        <v>4000</v>
      </c>
    </row>
    <row r="36" spans="1:3" ht="15" customHeight="1">
      <c r="A36" s="11" t="s">
        <v>45</v>
      </c>
      <c r="B36" s="22" t="s">
        <v>46</v>
      </c>
      <c r="C36" s="23">
        <v>4000</v>
      </c>
    </row>
    <row r="37" spans="1:3" ht="15" customHeight="1">
      <c r="A37" s="11" t="s">
        <v>47</v>
      </c>
      <c r="B37" s="22" t="s">
        <v>48</v>
      </c>
      <c r="C37" s="23">
        <v>50</v>
      </c>
    </row>
    <row r="38" spans="1:3" ht="15" customHeight="1">
      <c r="A38" s="11" t="s">
        <v>63</v>
      </c>
      <c r="B38" s="22" t="s">
        <v>49</v>
      </c>
      <c r="C38" s="23">
        <v>1100</v>
      </c>
    </row>
    <row r="39" spans="1:3" ht="15" customHeight="1">
      <c r="A39" s="11" t="s">
        <v>50</v>
      </c>
      <c r="B39" s="22" t="s">
        <v>51</v>
      </c>
      <c r="C39" s="23">
        <v>50</v>
      </c>
    </row>
    <row r="40" spans="1:3" ht="15" customHeight="1">
      <c r="A40" s="11" t="s">
        <v>52</v>
      </c>
      <c r="B40" s="22" t="s">
        <v>53</v>
      </c>
      <c r="C40" s="23">
        <v>500</v>
      </c>
    </row>
    <row r="41" spans="1:3" ht="26.25" customHeight="1">
      <c r="A41" s="11" t="s">
        <v>54</v>
      </c>
      <c r="B41" s="25" t="s">
        <v>60</v>
      </c>
      <c r="C41" s="23">
        <v>300</v>
      </c>
    </row>
    <row r="42" spans="1:3" ht="15" customHeight="1">
      <c r="A42" s="11" t="s">
        <v>55</v>
      </c>
      <c r="B42" s="25" t="s">
        <v>61</v>
      </c>
      <c r="C42" s="23">
        <v>100</v>
      </c>
    </row>
    <row r="43" spans="1:3" ht="15" customHeight="1">
      <c r="A43" s="292" t="s">
        <v>56</v>
      </c>
      <c r="B43" s="293"/>
      <c r="C43" s="26">
        <v>7300</v>
      </c>
    </row>
    <row r="44" spans="1:3" ht="15" customHeight="1">
      <c r="A44" s="288" t="s">
        <v>57</v>
      </c>
      <c r="B44" s="289"/>
      <c r="C44" s="27">
        <v>3319</v>
      </c>
    </row>
    <row r="45" spans="1:3" ht="15" customHeight="1" thickBot="1">
      <c r="A45" s="290" t="s">
        <v>8</v>
      </c>
      <c r="B45" s="291"/>
      <c r="C45" s="28">
        <f>SUM(C17:C44)</f>
        <v>595000</v>
      </c>
    </row>
    <row r="46" ht="15" customHeight="1" thickTop="1"/>
  </sheetData>
  <mergeCells count="14">
    <mergeCell ref="A44:B44"/>
    <mergeCell ref="A45:B45"/>
    <mergeCell ref="A13:B13"/>
    <mergeCell ref="A14:B14"/>
    <mergeCell ref="A16:C16"/>
    <mergeCell ref="A43:B43"/>
    <mergeCell ref="A7:C7"/>
    <mergeCell ref="A8:C8"/>
    <mergeCell ref="A10:C10"/>
    <mergeCell ref="A11:B11"/>
    <mergeCell ref="A1:B1"/>
    <mergeCell ref="A2:B2"/>
    <mergeCell ref="B4:C4"/>
    <mergeCell ref="B5:C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40.57421875" style="1" customWidth="1"/>
    <col min="2" max="2" width="0.5625" style="1" customWidth="1"/>
    <col min="3" max="3" width="41.421875" style="1" customWidth="1"/>
    <col min="4" max="16384" width="9.140625" style="1" customWidth="1"/>
  </cols>
  <sheetData>
    <row r="1" ht="37.5" customHeight="1">
      <c r="A1" s="103" t="s">
        <v>291</v>
      </c>
    </row>
    <row r="2" ht="38.25">
      <c r="C2" s="103" t="s">
        <v>122</v>
      </c>
    </row>
    <row r="3" spans="1:3" ht="57.75" customHeight="1" thickBot="1">
      <c r="A3" s="297" t="s">
        <v>290</v>
      </c>
      <c r="B3" s="297"/>
      <c r="C3" s="297"/>
    </row>
    <row r="4" spans="1:3" ht="35.25" customHeight="1" thickBot="1" thickTop="1">
      <c r="A4" s="104" t="s">
        <v>123</v>
      </c>
      <c r="B4" s="105" t="s">
        <v>124</v>
      </c>
      <c r="C4" s="106" t="s">
        <v>125</v>
      </c>
    </row>
    <row r="5" spans="1:3" ht="15.75" thickTop="1">
      <c r="A5" s="107" t="s">
        <v>126</v>
      </c>
      <c r="B5" s="108">
        <f>663+131</f>
        <v>794</v>
      </c>
      <c r="C5" s="109">
        <f>B5*5+200+400+400+400+400+200</f>
        <v>5970</v>
      </c>
    </row>
    <row r="6" spans="1:3" ht="15">
      <c r="A6" s="107" t="s">
        <v>127</v>
      </c>
      <c r="B6" s="108">
        <f>268</f>
        <v>268</v>
      </c>
      <c r="C6" s="109">
        <f>B6*5+158+150+200+110+109+100</f>
        <v>2167</v>
      </c>
    </row>
    <row r="7" spans="1:3" ht="15">
      <c r="A7" s="107" t="s">
        <v>128</v>
      </c>
      <c r="B7" s="108">
        <f>392+63</f>
        <v>455</v>
      </c>
      <c r="C7" s="109">
        <f>B7*5</f>
        <v>2275</v>
      </c>
    </row>
    <row r="8" spans="1:3" ht="15">
      <c r="A8" s="107" t="s">
        <v>129</v>
      </c>
      <c r="B8" s="108">
        <v>177</v>
      </c>
      <c r="C8" s="109">
        <f>B8*5+150-150</f>
        <v>885</v>
      </c>
    </row>
    <row r="9" spans="1:3" ht="15">
      <c r="A9" s="107" t="s">
        <v>130</v>
      </c>
      <c r="B9" s="108">
        <f>184+12</f>
        <v>196</v>
      </c>
      <c r="C9" s="109">
        <f>B9*5+1000+400+280+400</f>
        <v>3060</v>
      </c>
    </row>
    <row r="10" spans="1:3" ht="15">
      <c r="A10" s="107" t="s">
        <v>131</v>
      </c>
      <c r="B10" s="108">
        <f>744</f>
        <v>744</v>
      </c>
      <c r="C10" s="109">
        <f>B10*5+400+200</f>
        <v>4320</v>
      </c>
    </row>
    <row r="11" spans="1:3" ht="15">
      <c r="A11" s="107" t="s">
        <v>132</v>
      </c>
      <c r="B11" s="108">
        <f>175</f>
        <v>175</v>
      </c>
      <c r="C11" s="109">
        <f>B11*5</f>
        <v>875</v>
      </c>
    </row>
    <row r="12" spans="1:3" ht="15">
      <c r="A12" s="107" t="s">
        <v>133</v>
      </c>
      <c r="B12" s="108">
        <f>29+12+117+104</f>
        <v>262</v>
      </c>
      <c r="C12" s="109">
        <f>B12*5+200+200+12+200+400</f>
        <v>2322</v>
      </c>
    </row>
    <row r="13" spans="1:3" ht="15">
      <c r="A13" s="107" t="s">
        <v>134</v>
      </c>
      <c r="B13" s="108">
        <f>196</f>
        <v>196</v>
      </c>
      <c r="C13" s="109">
        <f>B13*5+300+200</f>
        <v>1480</v>
      </c>
    </row>
    <row r="14" spans="1:3" ht="15">
      <c r="A14" s="107" t="s">
        <v>135</v>
      </c>
      <c r="B14" s="108">
        <f>201+27+43</f>
        <v>271</v>
      </c>
      <c r="C14" s="109">
        <f>B14*5</f>
        <v>1355</v>
      </c>
    </row>
    <row r="15" spans="1:3" ht="15">
      <c r="A15" s="107" t="s">
        <v>136</v>
      </c>
      <c r="B15" s="108">
        <f>424</f>
        <v>424</v>
      </c>
      <c r="C15" s="109">
        <f>B15*5+150+500+150</f>
        <v>2920</v>
      </c>
    </row>
    <row r="16" spans="1:3" ht="15">
      <c r="A16" s="107" t="s">
        <v>137</v>
      </c>
      <c r="B16" s="108">
        <f>356+202</f>
        <v>558</v>
      </c>
      <c r="C16" s="109">
        <f>B16*5</f>
        <v>2790</v>
      </c>
    </row>
    <row r="17" spans="1:3" ht="15">
      <c r="A17" s="107" t="s">
        <v>138</v>
      </c>
      <c r="B17" s="108">
        <f>606</f>
        <v>606</v>
      </c>
      <c r="C17" s="109">
        <f>B17*5+200+200</f>
        <v>3430</v>
      </c>
    </row>
    <row r="18" spans="1:3" ht="15">
      <c r="A18" s="107" t="s">
        <v>139</v>
      </c>
      <c r="B18" s="108">
        <f>178</f>
        <v>178</v>
      </c>
      <c r="C18" s="109">
        <f>B18*5</f>
        <v>890</v>
      </c>
    </row>
    <row r="19" spans="1:3" ht="15">
      <c r="A19" s="107" t="s">
        <v>140</v>
      </c>
      <c r="B19" s="108">
        <f>524+11</f>
        <v>535</v>
      </c>
      <c r="C19" s="109">
        <f>B19*5</f>
        <v>2675</v>
      </c>
    </row>
    <row r="20" spans="1:3" ht="15">
      <c r="A20" s="107" t="s">
        <v>141</v>
      </c>
      <c r="B20" s="108">
        <f>767</f>
        <v>767</v>
      </c>
      <c r="C20" s="109">
        <f>B20*5+200</f>
        <v>4035</v>
      </c>
    </row>
    <row r="21" spans="1:3" ht="15">
      <c r="A21" s="107" t="s">
        <v>142</v>
      </c>
      <c r="B21" s="108">
        <f>578</f>
        <v>578</v>
      </c>
      <c r="C21" s="109">
        <f>B21*5+800+200+400+400</f>
        <v>4690</v>
      </c>
    </row>
    <row r="22" spans="1:3" ht="15">
      <c r="A22" s="107" t="s">
        <v>143</v>
      </c>
      <c r="B22" s="108">
        <f>885+83</f>
        <v>968</v>
      </c>
      <c r="C22" s="109">
        <f>B22*5+200+600+400+400+400+200+1600</f>
        <v>8640</v>
      </c>
    </row>
    <row r="23" spans="1:3" ht="15">
      <c r="A23" s="107" t="s">
        <v>144</v>
      </c>
      <c r="B23" s="108">
        <f>413</f>
        <v>413</v>
      </c>
      <c r="C23" s="109">
        <f>B23*5+350</f>
        <v>2415</v>
      </c>
    </row>
    <row r="24" spans="1:3" ht="15">
      <c r="A24" s="107" t="s">
        <v>145</v>
      </c>
      <c r="B24" s="108">
        <f>137+42</f>
        <v>179</v>
      </c>
      <c r="C24" s="109">
        <f>B24*5</f>
        <v>895</v>
      </c>
    </row>
    <row r="25" spans="1:3" ht="15">
      <c r="A25" s="107" t="s">
        <v>146</v>
      </c>
      <c r="B25" s="108">
        <f>298+6+32</f>
        <v>336</v>
      </c>
      <c r="C25" s="109">
        <f>B25*5+500+1200+300</f>
        <v>3680</v>
      </c>
    </row>
    <row r="26" spans="1:3" ht="15.75" thickBot="1">
      <c r="A26" s="110" t="s">
        <v>147</v>
      </c>
      <c r="B26" s="111">
        <f>286+30</f>
        <v>316</v>
      </c>
      <c r="C26" s="112">
        <f>B26*5</f>
        <v>1580</v>
      </c>
    </row>
    <row r="27" spans="1:3" ht="17.25" thickBot="1" thickTop="1">
      <c r="A27" s="113" t="s">
        <v>88</v>
      </c>
      <c r="B27" s="114">
        <f>SUM(B5:B26)</f>
        <v>9396</v>
      </c>
      <c r="C27" s="115">
        <f>SUM(C5:C26)</f>
        <v>63349</v>
      </c>
    </row>
    <row r="28" ht="13.5" thickTop="1"/>
    <row r="34" ht="12.75">
      <c r="C34" s="18"/>
    </row>
  </sheetData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Estkowska-Michalak</dc:creator>
  <cp:keywords/>
  <dc:description/>
  <cp:lastModifiedBy>Jolanta Ostrowska</cp:lastModifiedBy>
  <cp:lastPrinted>2009-12-21T12:49:16Z</cp:lastPrinted>
  <dcterms:created xsi:type="dcterms:W3CDTF">2009-12-15T10:30:57Z</dcterms:created>
  <dcterms:modified xsi:type="dcterms:W3CDTF">2009-12-21T12:50:45Z</dcterms:modified>
  <cp:category/>
  <cp:version/>
  <cp:contentType/>
  <cp:contentStatus/>
</cp:coreProperties>
</file>