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898" activeTab="6"/>
  </bookViews>
  <sheets>
    <sheet name="załacznik nr 1" sheetId="1" r:id="rId1"/>
    <sheet name="załacznik nr 2" sheetId="2" r:id="rId2"/>
    <sheet name="załacznik nr 3 " sheetId="3" r:id="rId3"/>
    <sheet name="załacznik nr 4" sheetId="4" r:id="rId4"/>
    <sheet name="załacznik nr 5" sheetId="5" r:id="rId5"/>
    <sheet name="załacznik nr 6" sheetId="6" r:id="rId6"/>
    <sheet name="załacznik nr 7" sheetId="7" r:id="rId7"/>
    <sheet name="załacznik nr 8" sheetId="8" r:id="rId8"/>
  </sheets>
  <externalReferences>
    <externalReference r:id="rId11"/>
  </externalReferences>
  <definedNames>
    <definedName name="_xlnm.Print_Titles" localSheetId="0">'załacznik nr 1'!$4:$4</definedName>
    <definedName name="_xlnm.Print_Titles" localSheetId="1">'załacznik nr 2'!$4:$4</definedName>
    <definedName name="_xlnm.Print_Titles" localSheetId="3">'załacznik nr 4'!$6:$6</definedName>
    <definedName name="_xlnm.Print_Titles" localSheetId="6">'załacznik nr 7'!$7:$8</definedName>
  </definedNames>
  <calcPr fullCalcOnLoad="1"/>
</workbook>
</file>

<file path=xl/sharedStrings.xml><?xml version="1.0" encoding="utf-8"?>
<sst xmlns="http://schemas.openxmlformats.org/spreadsheetml/2006/main" count="597" uniqueCount="338">
  <si>
    <t>Podatek od nieruchomości</t>
  </si>
  <si>
    <t>Dotacja rozwojowa</t>
  </si>
  <si>
    <t>Infrastruktura wodociągowa i sanitacyjna wsi</t>
  </si>
  <si>
    <t>Podatek dochodowy od osób prawnych</t>
  </si>
  <si>
    <t>Urzędy gmin (miast i miast na prawach powiatu)</t>
  </si>
  <si>
    <t>Transport i łączność</t>
  </si>
  <si>
    <t>Podatek od spadków i darowizn</t>
  </si>
  <si>
    <t>Odsetki od nieterminowych wpłat z tytułu podatków i opłat</t>
  </si>
  <si>
    <t>Treść</t>
  </si>
  <si>
    <t>Dział</t>
  </si>
  <si>
    <t>Różne rozliczenia finansowe</t>
  </si>
  <si>
    <t>Podatek rolny</t>
  </si>
  <si>
    <t>Wpływy z usług</t>
  </si>
  <si>
    <t>Urzędy wojewódzkie</t>
  </si>
  <si>
    <t>Drogi publiczne gminne</t>
  </si>
  <si>
    <t>Różne rozliczenia</t>
  </si>
  <si>
    <t>Wpływy z różnych dochodów</t>
  </si>
  <si>
    <t>Wpływy z różnych opłat</t>
  </si>
  <si>
    <t>Paragraf</t>
  </si>
  <si>
    <t>Gospodarka mieszkaniowa</t>
  </si>
  <si>
    <t>Pozostała działalność</t>
  </si>
  <si>
    <t>Zwiększenia</t>
  </si>
  <si>
    <t>Środki na uzupełnienie dochodów gmin</t>
  </si>
  <si>
    <t>Podatek od czynności cywilnoprawnych</t>
  </si>
  <si>
    <t>Administracja publiczna</t>
  </si>
  <si>
    <t>Rolnictwo i łowiectwo</t>
  </si>
  <si>
    <t>Razem</t>
  </si>
  <si>
    <t>Rozdział</t>
  </si>
  <si>
    <t>Wpływy z podatku dochodowego od osób fizycznych</t>
  </si>
  <si>
    <t>Zmniejszenia</t>
  </si>
  <si>
    <t>Pozostałe odsetki</t>
  </si>
  <si>
    <t>Przychody z zaciągniętych pożyczek i kredytów na rynku krajowym</t>
  </si>
  <si>
    <t>RAZEM</t>
  </si>
  <si>
    <t>Załącznik Nr 1 do Uchwały Rady Gminy Chojnów</t>
  </si>
  <si>
    <t>DOCHODY</t>
  </si>
  <si>
    <t>Dotacje celowe otrzymane z budżetu państwa na realizację zadań bieżących z zakresu administracji rządowej  oraz innych zadań zleconych gminie (związkom gmin) ustawami</t>
  </si>
  <si>
    <t>Wpłaty z tytułu odpłatnego nabycia prawa własności oraz prawa użytkowania wieczystego nieruchomości</t>
  </si>
  <si>
    <t>Dotacje otrzymane z funduszy celowych na finansowanie lub dofinansowanie kosztów realizacji inwestycji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</si>
  <si>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</si>
  <si>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</si>
  <si>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</si>
  <si>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</si>
  <si>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</si>
  <si>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</si>
  <si>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</si>
  <si>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Udziały gmin w podatkach stanowiących dochód budżetu państwa</t>
  </si>
  <si>
    <t>Uzupełnienie subwencji ogólnej dla jednostek samorządu terytorialnego</t>
  </si>
  <si>
    <t>Załącznik Nr 8 do Uchwały Rady Gminy w Chojnowie                                                                             Nr XXIX/180/2008  z dnia 18 grudnia 2008</t>
  </si>
  <si>
    <t>PLAN PRZYCHODÓW I WYDATKÓW</t>
  </si>
  <si>
    <t>Gminnego Zakładu Gospodarki Komunalnej i Mieszkaniowej w Chojnowie                   na rok 2009</t>
  </si>
  <si>
    <t>Plan przychodów na rok 2009</t>
  </si>
  <si>
    <t>Stan środków na początek roku</t>
  </si>
  <si>
    <t>§ 2650</t>
  </si>
  <si>
    <t>Dotacja przedmiotowa z budżetu Gminy na zadania bieżące (netto)*</t>
  </si>
  <si>
    <t>§ 0830</t>
  </si>
  <si>
    <t>Pozostałe przychody</t>
  </si>
  <si>
    <t>Plan wydatków na rok 2009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</si>
  <si>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</si>
  <si>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</si>
  <si>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</si>
  <si>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</si>
  <si>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</si>
  <si>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</si>
  <si>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</si>
  <si>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</si>
  <si>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</si>
  <si>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</si>
  <si>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</si>
  <si>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</si>
  <si>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</si>
  <si>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</si>
  <si>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</si>
  <si>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</si>
  <si>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</si>
  <si>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</si>
  <si>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</si>
  <si>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</si>
  <si>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</si>
  <si>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</si>
  <si>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</si>
  <si>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</si>
  <si>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</si>
  <si>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</si>
  <si>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</si>
  <si>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</si>
  <si>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</si>
  <si>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</si>
  <si>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</si>
  <si>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</si>
  <si>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</si>
  <si>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</si>
  <si>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</si>
  <si>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</si>
  <si>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4460</t>
  </si>
  <si>
    <t>§ 4480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</si>
  <si>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</si>
  <si>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</si>
  <si>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</si>
  <si>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</si>
  <si>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</si>
  <si>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</si>
  <si>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4740</t>
  </si>
  <si>
    <t>Zakup materiałów papierniczych do sprzętu drukarskiego i urządzeń kserograficznych</t>
  </si>
  <si>
    <t>§ 4750</t>
  </si>
  <si>
    <t>Zakup akcesoriów komputerowych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</si>
  <si>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</si>
  <si>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</si>
  <si>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265.000,00</t>
    </r>
  </si>
  <si>
    <t>Załącznik Nr 6 do Uchwały Rady Gminy w Chojnowie                        Nr XXIX/180/2008 z dnia 18 grudnia 2008</t>
  </si>
  <si>
    <t>PLAN ZADAŃ INWESTYCYJNYCH NA ROK 2009</t>
  </si>
  <si>
    <t>§</t>
  </si>
  <si>
    <t>Nazwa inwestycji</t>
  </si>
  <si>
    <t>Wartość kosztorysowa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</si>
  <si>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</si>
  <si>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</si>
  <si>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</si>
  <si>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</si>
  <si>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</si>
  <si>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</si>
  <si>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</si>
  <si>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</si>
  <si>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</si>
  <si>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>Budowa SUW Okmiany II etap I</t>
  </si>
  <si>
    <t>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</t>
  </si>
  <si>
    <t xml:space="preserve">Budowa kanalizacji sanitarnej  dla wsi Zamienice Etap I, Rokitki Etap II, Czernikowice, Jaroszówka Etap III, Biała Etap IV, wraz z oczyszczalnią ścieków w Zamienicach Etap V </t>
  </si>
  <si>
    <t>Budowa sieci wodociągowej dla wsi Gołocin etap II, część I</t>
  </si>
  <si>
    <t>Budowa sieci kanalizacyjnej dla wsi Gołocin etap II, część 2</t>
  </si>
  <si>
    <t>Budowa sieci wodno - kanalizacyjnej dla wsi Pawlikowice etap II</t>
  </si>
  <si>
    <t>600</t>
  </si>
  <si>
    <t>60016</t>
  </si>
  <si>
    <t xml:space="preserve">Budowa drogi na terenie przeznaczonym pod rozwój gospodarczy (TAG) w Okmianach </t>
  </si>
  <si>
    <t>6058</t>
  </si>
  <si>
    <t>6059</t>
  </si>
  <si>
    <t>Remont drogi gminnej w Niedźwiedzicach</t>
  </si>
  <si>
    <t>Budowa chodnika w miejscowości Okmiany w ciągu drogi 2266D. „Bezpieczny uczeń – bezpieczny mieszkaniec"</t>
  </si>
  <si>
    <t>Remont drogi gminnej we wsi Michów</t>
  </si>
  <si>
    <t>6060</t>
  </si>
  <si>
    <t>Zakup wiat przystankowych</t>
  </si>
  <si>
    <t>700</t>
  </si>
  <si>
    <t>70005</t>
  </si>
  <si>
    <t>Zakup  gruntów  ANR</t>
  </si>
  <si>
    <t>70095</t>
  </si>
  <si>
    <t>Rozbudowa świetlicy wiejskiej w Zamienicach</t>
  </si>
  <si>
    <t>Budowa dwóch socjalnych budynków mieszkalnych 12-to rodzinnych wraz z przyłączami: wody, kanalizacji sanitarnej i energii elektrycznej - wykonanie dwóch segmentów</t>
  </si>
  <si>
    <t>750</t>
  </si>
  <si>
    <t>75023</t>
  </si>
  <si>
    <t>Zakup agregatu prądotwórczego na potrzeby Urzędu Gminy</t>
  </si>
  <si>
    <t>754</t>
  </si>
  <si>
    <t>75403</t>
  </si>
  <si>
    <t>6170</t>
  </si>
  <si>
    <t>Wpłaty na dofinansowanie modernizacji Komisariatu Policji w Chojnowie</t>
  </si>
  <si>
    <t>75412</t>
  </si>
  <si>
    <t>Rozbudowa garażu dla OSP Jaroszówka</t>
  </si>
  <si>
    <t>Przebudowa budynku gospodarczego na garaż remizy OSP w Krzywej.</t>
  </si>
  <si>
    <t>Modernizacja Remizy OSP w Niedżwiedzicach</t>
  </si>
  <si>
    <t>6220</t>
  </si>
  <si>
    <t>Dotacja celowa na dofinansowanie karosacji samochodu strażackiego dla OSP Rokitki</t>
  </si>
  <si>
    <t>801</t>
  </si>
  <si>
    <t>80101</t>
  </si>
  <si>
    <t>Budowa sali sportowej przy Szkole Podstawowej w  Krzywej 52</t>
  </si>
  <si>
    <t>Zakup pieca CO do Szkoły Podstawowej w Budziwojowie</t>
  </si>
  <si>
    <t>851</t>
  </si>
  <si>
    <t>85121</t>
  </si>
  <si>
    <t>Dotacja na zakup sprzętu stomatologicznego do SPZOZ w Krzywej</t>
  </si>
  <si>
    <t>900</t>
  </si>
  <si>
    <t>90003</t>
  </si>
  <si>
    <t>6068</t>
  </si>
  <si>
    <t>Zakup pojemników do selektywnej zbiórki odpadów komunalnych na terenie gminy Chojnów</t>
  </si>
  <si>
    <t>6069</t>
  </si>
  <si>
    <t>921</t>
  </si>
  <si>
    <t>92116</t>
  </si>
  <si>
    <t>Dotacja na budowę punktu bibliotecznego wraz z zapleczem szkoleniowo - warsztatowym we wsi Witków</t>
  </si>
  <si>
    <t>926</t>
  </si>
  <si>
    <t>92695</t>
  </si>
  <si>
    <t>Renowacja murawy boiska we wsi Krzywa</t>
  </si>
  <si>
    <t>Wykonanie przyłączy do boiska sportowego we wsi Krzywa</t>
  </si>
  <si>
    <t>Wyposażenie boiska sportowego  w zaplecze kontenerowe socjalne we wsi Krzywa</t>
  </si>
  <si>
    <t>*</t>
  </si>
  <si>
    <t xml:space="preserve">Załącznik Nr 11 do Uchwały Rady Gminy w Chojnowie  </t>
  </si>
  <si>
    <t>Nr XXIX/180/2008 z dnia 18 grudnia 2008</t>
  </si>
  <si>
    <t xml:space="preserve">PLAN PRZYCHODÓW I WYDATKÓW </t>
  </si>
  <si>
    <t>Gospodarstwa Pomocniczego Urzędu Gminy w Chojnowie z/s w Piotrowicach na rok 2009</t>
  </si>
  <si>
    <t>Stan środków obrotowych na początek roku</t>
  </si>
  <si>
    <t>§ 4220</t>
  </si>
  <si>
    <t>Zakup środków żywności</t>
  </si>
  <si>
    <t>Zakup usług pozostałych.</t>
  </si>
  <si>
    <t>Opłaty z tytułu zakupu usług telekomunikacyjnych telefonii stacjonarnej</t>
  </si>
  <si>
    <t>Opłaty na rzecz budżetu państwa</t>
  </si>
  <si>
    <t>Podatek od towarów i usług VAT</t>
  </si>
  <si>
    <t>§ 4580</t>
  </si>
  <si>
    <t>§ 4670</t>
  </si>
  <si>
    <t>Odsetki od nieterminowych wpłat podatku od nieruchomości</t>
  </si>
  <si>
    <t>§ 4680</t>
  </si>
  <si>
    <t>Odsetki od nieterminowych wpłat podatku od towarów i usług (VAT)</t>
  </si>
  <si>
    <t>§ 4720</t>
  </si>
  <si>
    <t>Amortyzacja</t>
  </si>
  <si>
    <t>Zakup materiałów papierniczych do sprzętu drukarskiego i urządzeń kserograficznych.</t>
  </si>
  <si>
    <t>Zakup akcesoriów komputerowych, w tym programów i licencji.</t>
  </si>
  <si>
    <t>Pozostałe koszty</t>
  </si>
  <si>
    <t>Stan środków obrotowych na koniec roku</t>
  </si>
  <si>
    <t xml:space="preserve">Załącznik Nr 3 do Uchwały Rady Gminy w Chojnowie </t>
  </si>
  <si>
    <t>Załącznik Nr 4</t>
  </si>
  <si>
    <t>do Uchwały Rady Gminy w Chojnowie</t>
  </si>
  <si>
    <t>D O C H O D Y    I     W Y D A T K I</t>
  </si>
  <si>
    <t>związane z realizacją zadań zleconych</t>
  </si>
  <si>
    <t>w zł.</t>
  </si>
  <si>
    <t>Wyszczególnienie</t>
  </si>
  <si>
    <t>Dochody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</si>
  <si>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</si>
  <si>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</si>
  <si>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</si>
  <si>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</si>
  <si>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</si>
  <si>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</si>
  <si>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</si>
  <si>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Urzędy Naczelnych Organów Władzy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</si>
  <si>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</si>
  <si>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</si>
  <si>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</si>
  <si>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</si>
  <si>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</si>
  <si>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</si>
  <si>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</si>
  <si>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 xml:space="preserve">DOCHODY Z ZAKRESU ADMINISTRACJI RZĄDOWEJ </t>
  </si>
  <si>
    <r>
      <t>75011</t>
    </r>
    <r>
      <rPr>
        <sz val="10"/>
        <rFont val="Arial"/>
        <family val="0"/>
      </rPr>
      <t xml:space="preserve"> Administracja państwowa       § 0690 </t>
    </r>
  </si>
  <si>
    <t>§ 2360</t>
  </si>
  <si>
    <r>
      <t>85212</t>
    </r>
    <r>
      <rPr>
        <sz val="10"/>
        <rFont val="Arial"/>
        <family val="0"/>
      </rPr>
      <t xml:space="preserve"> Pomoc społeczna    § 0970</t>
    </r>
  </si>
  <si>
    <t>01095</t>
  </si>
  <si>
    <t>ROLNICTWO I ŁOWIECTWO</t>
  </si>
  <si>
    <t>Wybory do Parlamentu Europejskiego</t>
  </si>
  <si>
    <t>Biblioteki</t>
  </si>
  <si>
    <t>KULTURA I OCHRONA DZIEDZICTWA NARODOWEGO</t>
  </si>
  <si>
    <t>Melioracje wodne</t>
  </si>
  <si>
    <t>Zakup usług remontowych</t>
  </si>
  <si>
    <t>Wydatki inwestycyjne jednostek budżetowych</t>
  </si>
  <si>
    <t>Zakup materiałów i wyposażenia</t>
  </si>
  <si>
    <t>Gospodarka gruntami i nieruchomościami</t>
  </si>
  <si>
    <t>Działalność usługowa</t>
  </si>
  <si>
    <t>Plany zagospodarowania przestrzennego</t>
  </si>
  <si>
    <t>Wynagrodzenia agencyjno-prowizyjne</t>
  </si>
  <si>
    <t>Obsługa długu publicznego</t>
  </si>
  <si>
    <t>Rezerwy ogólne i celowe</t>
  </si>
  <si>
    <t>Rezerwy</t>
  </si>
  <si>
    <t>Oświata i wychowanie</t>
  </si>
  <si>
    <t>Szkoły podstawowe</t>
  </si>
  <si>
    <t>Wydatki na zakupy inwestycyjne jednostek budżetowych</t>
  </si>
  <si>
    <t>Dowożenie uczniów do szkół</t>
  </si>
  <si>
    <t>Ochrona zdrowia</t>
  </si>
  <si>
    <t>Zwalczanie narkomanii</t>
  </si>
  <si>
    <t>Przeciwdziałanie alkoholizmowi</t>
  </si>
  <si>
    <t>Zakup pomocy naukowych, dydaktycznych i książek</t>
  </si>
  <si>
    <t>Koszty postępowania sądowego i prokuratorskiego</t>
  </si>
  <si>
    <t>Pomoc społeczna</t>
  </si>
  <si>
    <t>Domy pomocy społecznej</t>
  </si>
  <si>
    <t>Świadczenia społeczne</t>
  </si>
  <si>
    <t>Gospodarka komunalna i ochrona środowiska</t>
  </si>
  <si>
    <t>Oczyszczanie miast i wsi</t>
  </si>
  <si>
    <t>Oświetlenie ulic, placów i dróg</t>
  </si>
  <si>
    <t>Usuwanie skutków klęsk żywiołowych</t>
  </si>
  <si>
    <t>Kultura i ochrona dziedzictwa narodowego</t>
  </si>
  <si>
    <t>Kultura fizyczna i sport</t>
  </si>
  <si>
    <t>WYDATKI</t>
  </si>
  <si>
    <t>Załącznik Nr 2 do Uchwały Rady Gminy Chojnów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</si>
  <si>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</si>
  <si>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</si>
  <si>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Zasiłki i pomoc w naturze oraz składki na ubezpieczenia emerytalne i rentowe</t>
  </si>
  <si>
    <t>Załącznik Nr 16 do Uchwały Rady Gminy w Chojnowie Nr XXIX/180/2008                                     z dnia 18 grudnia 2008</t>
  </si>
  <si>
    <t>Planowane środki finansowe na potrzeby sołectw w roku 2009                                                                                            Dział 750 rozdział 75095 paragrafy 4210, 4270, 4260,4300</t>
  </si>
  <si>
    <t xml:space="preserve">Sołectwo </t>
  </si>
  <si>
    <t>Ilość mieszkańców</t>
  </si>
  <si>
    <t>Kwota funduszu</t>
  </si>
  <si>
    <t>Biała</t>
  </si>
  <si>
    <t>Biskupin</t>
  </si>
  <si>
    <t>Budziwojów</t>
  </si>
  <si>
    <t>Czernikowice</t>
  </si>
  <si>
    <t>Dobroszów</t>
  </si>
  <si>
    <t xml:space="preserve">Goliszów </t>
  </si>
  <si>
    <t>Gołaczów</t>
  </si>
  <si>
    <t>Gołocin Pawlikowice</t>
  </si>
  <si>
    <t>Groble</t>
  </si>
  <si>
    <t>Jaroszówka</t>
  </si>
  <si>
    <t>Jerzmanowice</t>
  </si>
  <si>
    <t>Konradówka Piotrowice</t>
  </si>
  <si>
    <t xml:space="preserve">Krzywa </t>
  </si>
  <si>
    <t>Michów</t>
  </si>
  <si>
    <t>Niedźwiedzice</t>
  </si>
  <si>
    <t>Okmiany</t>
  </si>
  <si>
    <t>Osetnica</t>
  </si>
  <si>
    <t>Rokitki</t>
  </si>
  <si>
    <t>Stary Łom</t>
  </si>
  <si>
    <t>Strupice</t>
  </si>
  <si>
    <t>Witków</t>
  </si>
  <si>
    <t>Zamienice</t>
  </si>
  <si>
    <t>Załacznik nr 14 do Uchwały Nr XXIX/180/2008</t>
  </si>
  <si>
    <t xml:space="preserve">Rady Gminy w Chojnowie </t>
  </si>
  <si>
    <t>z dnia 18 grudnia 2008</t>
  </si>
  <si>
    <t>LIMITY WYDATKÓW NA WIELOLETNIE PROGRAMY INWESTYCYJNE NA LATA 2009-2011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</si>
  <si>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</si>
  <si>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</si>
  <si>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</si>
  <si>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</si>
  <si>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</si>
  <si>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</si>
  <si>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</si>
  <si>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</si>
  <si>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WODOCIĄGOWANIE</t>
  </si>
  <si>
    <t>x</t>
  </si>
  <si>
    <t>Budowa SUW w miejscowości Okmiany</t>
  </si>
  <si>
    <t>DROGI</t>
  </si>
  <si>
    <t>Budowa drogi na terenie przeznaczonym pod rozwój gospodarczy (TAG) w Okmianach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</si>
  <si>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</si>
  <si>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</si>
  <si>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</si>
  <si>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</si>
  <si>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przyłączy wodno-kanalizacyjnych, etap I</t>
  </si>
  <si>
    <t>Dotacja na wykonanie adaptacji części budynku w Piotrowicach na potrzeby funkcjonowania Gminnego Ośrodka Kultury i Rekreacji.</t>
  </si>
  <si>
    <t>KANALIZACJA</t>
  </si>
  <si>
    <t>Budowa sieci wodno - kanalizcyjnej dla wsi Pawlikowice etap II</t>
  </si>
  <si>
    <t>Budowa kanalizacji sanitarnej  dla wsi Rokitki Etap II,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</si>
  <si>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</si>
  <si>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kanalizacji sanitarnej dla wsi Zamienice etap I (tranzyt)</t>
  </si>
  <si>
    <t>Budowa oczyszczalni ścieków we wsi Zamienice etap V</t>
  </si>
  <si>
    <t>INFRASTRUKTURA WIEJSKA</t>
  </si>
  <si>
    <t>Selektywna zbiórka odpadów (zakup pojemników)</t>
  </si>
  <si>
    <t>Budowa chodnika we wsi Rokitki - etap I wraz z poszerzeniem jezdni drogi - etap II</t>
  </si>
  <si>
    <t>Remont świetlicy wiejskiej w Goliszowie</t>
  </si>
  <si>
    <t>Budowa kompleksu sportowego "Moje boisko Orlik 2012" przy Zespole Szkolno - Przedszkolnym w Rokitkach</t>
  </si>
  <si>
    <t>Wyposażenie boiska sportowego w zaplecze kontenerowe socjalne we wsi Budziwojów</t>
  </si>
  <si>
    <t>Wpływy z tytułu pomocy finansowej udzielanej między jednostkami samorządu terytorialnego na dofinansowanie własnych zadań inwestycyjnych i zakupów inwestycyjnych</t>
  </si>
  <si>
    <t>Nr XLIV/258/2009 z dnia 30 grudnia 2009r.</t>
  </si>
  <si>
    <t>Nr XLIV/258 z dnia 30 grudnia 2009r.</t>
  </si>
  <si>
    <t>Nr XLIV/258/2009 z dnia 30 grudnia 2009</t>
  </si>
  <si>
    <t>Załącznik Nr 5 do Uchwały Rady Gminy Chojnów</t>
  </si>
  <si>
    <t>Załącznik Nr 6 do Uchwały Rady Gminy Chojnów</t>
  </si>
  <si>
    <t xml:space="preserve"> Nr XLIV/258/2009 z dnia 30 grudnia 2009r.</t>
  </si>
  <si>
    <t>Załącznik Nr 8 do Uchwały Rady Gminy Chojnów Nr XLIV/258/2009 z dnia 30 grudnia 2009r.</t>
  </si>
  <si>
    <t>Załącznik Nr 4 do Uchwały Rady Gminy Chojnów Nr XLIV/258/2009                                               z dnia 30 grudnia 2009r.</t>
  </si>
  <si>
    <t>Załącznik Nr 7 do Uchwały Rady Gminy Chojnów Nr XLIV/258/2009 z dnia 30 grudnia 2009r.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</si>
</sst>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,??0.00;\-??,??0.00"/>
    <numFmt numFmtId="175" formatCode="???,??0.00"/>
    <numFmt numFmtId="176" formatCode="00000"/>
    <numFmt numFmtId="177" formatCode="0000"/>
    <numFmt numFmtId="178" formatCode="??,??0.00"/>
    <numFmt numFmtId="179" formatCode="????"/>
    <numFmt numFmtId="180" formatCode="???"/>
    <numFmt numFmtId="181" formatCode="\-???,??0.00;\-???,??0.00"/>
    <numFmt numFmtId="182" formatCode="?????"/>
    <numFmt numFmtId="183" formatCode="??0.00"/>
    <numFmt numFmtId="184" formatCode="\-?,??0.00;\-?,??0.00"/>
    <numFmt numFmtId="185" formatCode="\-??0.00;\-??0.00"/>
    <numFmt numFmtId="186" formatCode="?,??0.00"/>
    <numFmt numFmtId="187" formatCode="?"/>
    <numFmt numFmtId="188" formatCode="?0.00"/>
    <numFmt numFmtId="189" formatCode="??,???,??0.00"/>
    <numFmt numFmtId="190" formatCode="_-* #,##0\ _z_ł_-;\-* #,##0\ _z_ł_-;_-* &quot;-&quot;??\ _z_ł_-;_-@_-"/>
    <numFmt numFmtId="191" formatCode="_-* #,##0.000\ _z_ł_-;\-* #,##0.000\ _z_ł_-;_-* &quot;-&quot;??\ _z_ł_-;_-@_-"/>
    <numFmt numFmtId="192" formatCode="_-* #,##0.0\ _z_ł_-;\-* #,##0.0\ _z_ł_-;_-* &quot;-&quot;??\ _z_ł_-;_-@_-"/>
    <numFmt numFmtId="193" formatCode="#,##0.0"/>
    <numFmt numFmtId="194" formatCode="\-?0.00;\-?0.00"/>
    <numFmt numFmtId="195" formatCode="\-?,???,??0.00;\-?,???,??0.00"/>
  </numFmts>
  <fonts count="28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7" fontId="1" fillId="0" borderId="0" xfId="0" applyNumberFormat="1" applyFont="1" applyAlignment="1">
      <alignment horizontal="left" vertical="top"/>
    </xf>
    <xf numFmtId="43" fontId="6" fillId="0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7" fillId="2" borderId="3" xfId="0" applyNumberFormat="1" applyFont="1" applyFill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2" borderId="5" xfId="0" applyFont="1" applyFill="1" applyBorder="1" applyAlignment="1">
      <alignment vertical="center"/>
    </xf>
    <xf numFmtId="43" fontId="5" fillId="2" borderId="6" xfId="0" applyNumberFormat="1" applyFont="1" applyFill="1" applyBorder="1" applyAlignment="1">
      <alignment vertical="center"/>
    </xf>
    <xf numFmtId="43" fontId="6" fillId="2" borderId="7" xfId="0" applyNumberFormat="1" applyFont="1" applyFill="1" applyBorder="1" applyAlignment="1">
      <alignment vertical="center"/>
    </xf>
    <xf numFmtId="186" fontId="6" fillId="2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4" fillId="3" borderId="12" xfId="0" applyNumberFormat="1" applyFont="1" applyFill="1" applyBorder="1" applyAlignment="1">
      <alignment vertical="center"/>
    </xf>
    <xf numFmtId="43" fontId="4" fillId="4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" borderId="13" xfId="0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justify" vertical="center" wrapText="1"/>
    </xf>
    <xf numFmtId="43" fontId="4" fillId="3" borderId="14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justify" vertical="center" wrapText="1"/>
    </xf>
    <xf numFmtId="43" fontId="3" fillId="0" borderId="12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justify" vertical="center" wrapText="1"/>
    </xf>
    <xf numFmtId="43" fontId="4" fillId="0" borderId="12" xfId="0" applyNumberFormat="1" applyFont="1" applyBorder="1" applyAlignment="1">
      <alignment vertical="center"/>
    </xf>
    <xf numFmtId="43" fontId="4" fillId="0" borderId="14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horizontal="center" vertical="center"/>
    </xf>
    <xf numFmtId="180" fontId="4" fillId="4" borderId="13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justify" vertical="center" wrapText="1"/>
    </xf>
    <xf numFmtId="43" fontId="4" fillId="4" borderId="14" xfId="0" applyNumberFormat="1" applyFont="1" applyFill="1" applyBorder="1" applyAlignment="1">
      <alignment vertical="center"/>
    </xf>
    <xf numFmtId="182" fontId="4" fillId="3" borderId="12" xfId="0" applyNumberFormat="1" applyFont="1" applyFill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center" wrapText="1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justify" vertical="center" wrapText="1"/>
    </xf>
    <xf numFmtId="190" fontId="0" fillId="0" borderId="20" xfId="0" applyNumberForma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justify" vertical="center" wrapText="1"/>
    </xf>
    <xf numFmtId="190" fontId="0" fillId="0" borderId="23" xfId="0" applyNumberForma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center" wrapText="1"/>
    </xf>
    <xf numFmtId="190" fontId="0" fillId="0" borderId="26" xfId="0" applyNumberFormat="1" applyBorder="1" applyAlignment="1">
      <alignment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90" fontId="9" fillId="0" borderId="2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90" fontId="0" fillId="0" borderId="0" xfId="0" applyNumberFormat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justify" vertical="center" wrapText="1"/>
    </xf>
    <xf numFmtId="190" fontId="7" fillId="0" borderId="32" xfId="0" applyNumberFormat="1" applyFont="1" applyFill="1" applyBorder="1" applyAlignment="1">
      <alignment vertical="center"/>
    </xf>
    <xf numFmtId="190" fontId="13" fillId="0" borderId="33" xfId="0" applyNumberFormat="1" applyFont="1" applyFill="1" applyBorder="1" applyAlignment="1">
      <alignment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justify" vertical="center" wrapText="1"/>
    </xf>
    <xf numFmtId="190" fontId="7" fillId="0" borderId="25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49" fontId="13" fillId="0" borderId="24" xfId="0" applyNumberFormat="1" applyFont="1" applyFill="1" applyBorder="1" applyAlignment="1">
      <alignment vertical="center"/>
    </xf>
    <xf numFmtId="49" fontId="13" fillId="0" borderId="25" xfId="0" applyNumberFormat="1" applyFont="1" applyFill="1" applyBorder="1" applyAlignment="1">
      <alignment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190" fontId="7" fillId="0" borderId="35" xfId="0" applyNumberFormat="1" applyFont="1" applyFill="1" applyBorder="1" applyAlignment="1">
      <alignment horizontal="center" vertical="center"/>
    </xf>
    <xf numFmtId="190" fontId="7" fillId="0" borderId="35" xfId="0" applyNumberFormat="1" applyFont="1" applyFill="1" applyBorder="1" applyAlignment="1">
      <alignment vertical="center"/>
    </xf>
    <xf numFmtId="190" fontId="13" fillId="0" borderId="36" xfId="0" applyNumberFormat="1" applyFont="1" applyFill="1" applyBorder="1" applyAlignment="1">
      <alignment vertical="center"/>
    </xf>
    <xf numFmtId="190" fontId="7" fillId="0" borderId="25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190" fontId="7" fillId="0" borderId="19" xfId="0" applyNumberFormat="1" applyFont="1" applyFill="1" applyBorder="1" applyAlignment="1">
      <alignment horizontal="center" vertical="center"/>
    </xf>
    <xf numFmtId="190" fontId="7" fillId="0" borderId="19" xfId="0" applyNumberFormat="1" applyFont="1" applyFill="1" applyBorder="1" applyAlignment="1">
      <alignment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190" fontId="13" fillId="0" borderId="20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justify" vertical="center" wrapText="1"/>
    </xf>
    <xf numFmtId="0" fontId="15" fillId="0" borderId="25" xfId="0" applyFont="1" applyFill="1" applyBorder="1" applyAlignment="1">
      <alignment horizontal="justify" vertical="center" wrapText="1"/>
    </xf>
    <xf numFmtId="190" fontId="13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justify" vertical="center" wrapText="1"/>
    </xf>
    <xf numFmtId="190" fontId="7" fillId="0" borderId="22" xfId="0" applyNumberFormat="1" applyFont="1" applyFill="1" applyBorder="1" applyAlignment="1">
      <alignment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190" fontId="7" fillId="0" borderId="38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center" vertical="center"/>
    </xf>
    <xf numFmtId="190" fontId="6" fillId="0" borderId="29" xfId="0" applyNumberFormat="1" applyFont="1" applyFill="1" applyBorder="1" applyAlignment="1">
      <alignment vertical="center"/>
    </xf>
    <xf numFmtId="190" fontId="13" fillId="0" borderId="3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190" fontId="14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190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5" fillId="0" borderId="35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39" xfId="0" applyFont="1" applyBorder="1" applyAlignment="1">
      <alignment horizontal="center" wrapText="1"/>
    </xf>
    <xf numFmtId="41" fontId="8" fillId="0" borderId="36" xfId="0" applyNumberFormat="1" applyFont="1" applyBorder="1" applyAlignment="1">
      <alignment vertical="center"/>
    </xf>
    <xf numFmtId="0" fontId="0" fillId="0" borderId="25" xfId="0" applyBorder="1" applyAlignment="1">
      <alignment horizontal="justify" vertical="center"/>
    </xf>
    <xf numFmtId="41" fontId="0" fillId="0" borderId="26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190" fontId="0" fillId="0" borderId="20" xfId="0" applyNumberFormat="1" applyBorder="1" applyAlignment="1">
      <alignment/>
    </xf>
    <xf numFmtId="190" fontId="0" fillId="0" borderId="26" xfId="0" applyNumberFormat="1" applyBorder="1" applyAlignment="1">
      <alignment/>
    </xf>
    <xf numFmtId="0" fontId="18" fillId="0" borderId="25" xfId="0" applyFont="1" applyBorder="1" applyAlignment="1">
      <alignment horizontal="justify" vertical="center" wrapText="1"/>
    </xf>
    <xf numFmtId="49" fontId="10" fillId="0" borderId="25" xfId="0" applyNumberFormat="1" applyFont="1" applyBorder="1" applyAlignment="1">
      <alignment horizontal="justify" vertical="center" wrapText="1"/>
    </xf>
    <xf numFmtId="190" fontId="0" fillId="0" borderId="23" xfId="0" applyNumberFormat="1" applyBorder="1" applyAlignment="1">
      <alignment/>
    </xf>
    <xf numFmtId="190" fontId="5" fillId="0" borderId="23" xfId="0" applyNumberFormat="1" applyFont="1" applyBorder="1" applyAlignment="1">
      <alignment/>
    </xf>
    <xf numFmtId="190" fontId="8" fillId="0" borderId="27" xfId="0" applyNumberFormat="1" applyFont="1" applyBorder="1" applyAlignment="1">
      <alignment/>
    </xf>
    <xf numFmtId="172" fontId="4" fillId="2" borderId="1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3" fontId="4" fillId="2" borderId="12" xfId="0" applyNumberFormat="1" applyFont="1" applyFill="1" applyBorder="1" applyAlignment="1">
      <alignment vertical="center"/>
    </xf>
    <xf numFmtId="43" fontId="4" fillId="2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2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22" fillId="2" borderId="43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Alignment="1">
      <alignment/>
    </xf>
    <xf numFmtId="49" fontId="15" fillId="2" borderId="40" xfId="0" applyNumberFormat="1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" fontId="15" fillId="2" borderId="44" xfId="0" applyNumberFormat="1" applyFont="1" applyFill="1" applyBorder="1" applyAlignment="1">
      <alignment vertical="center"/>
    </xf>
    <xf numFmtId="4" fontId="15" fillId="2" borderId="40" xfId="0" applyNumberFormat="1" applyFont="1" applyFill="1" applyBorder="1" applyAlignment="1">
      <alignment vertical="center"/>
    </xf>
    <xf numFmtId="4" fontId="15" fillId="2" borderId="25" xfId="0" applyNumberFormat="1" applyFont="1" applyFill="1" applyBorder="1" applyAlignment="1">
      <alignment vertical="center"/>
    </xf>
    <xf numFmtId="4" fontId="15" fillId="2" borderId="41" xfId="0" applyNumberFormat="1" applyFont="1" applyFill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4" fontId="21" fillId="2" borderId="47" xfId="0" applyNumberFormat="1" applyFont="1" applyFill="1" applyBorder="1" applyAlignment="1">
      <alignment vertical="center"/>
    </xf>
    <xf numFmtId="4" fontId="21" fillId="2" borderId="48" xfId="0" applyNumberFormat="1" applyFont="1" applyFill="1" applyBorder="1" applyAlignment="1">
      <alignment vertical="center"/>
    </xf>
    <xf numFmtId="4" fontId="21" fillId="2" borderId="43" xfId="0" applyNumberFormat="1" applyFont="1" applyFill="1" applyBorder="1" applyAlignment="1">
      <alignment vertical="center"/>
    </xf>
    <xf numFmtId="4" fontId="21" fillId="2" borderId="49" xfId="0" applyNumberFormat="1" applyFont="1" applyFill="1" applyBorder="1" applyAlignment="1">
      <alignment vertical="center"/>
    </xf>
    <xf numFmtId="185" fontId="4" fillId="3" borderId="12" xfId="0" applyNumberFormat="1" applyFont="1" applyFill="1" applyBorder="1" applyAlignment="1">
      <alignment vertical="center"/>
    </xf>
    <xf numFmtId="181" fontId="4" fillId="3" borderId="12" xfId="0" applyNumberFormat="1" applyFont="1" applyFill="1" applyBorder="1" applyAlignment="1">
      <alignment vertical="center"/>
    </xf>
    <xf numFmtId="184" fontId="4" fillId="3" borderId="12" xfId="0" applyNumberFormat="1" applyFont="1" applyFill="1" applyBorder="1" applyAlignment="1">
      <alignment vertical="center"/>
    </xf>
    <xf numFmtId="174" fontId="4" fillId="3" borderId="12" xfId="0" applyNumberFormat="1" applyFont="1" applyFill="1" applyBorder="1" applyAlignment="1">
      <alignment vertical="center"/>
    </xf>
    <xf numFmtId="184" fontId="4" fillId="4" borderId="12" xfId="0" applyNumberFormat="1" applyFont="1" applyFill="1" applyBorder="1" applyAlignment="1">
      <alignment vertical="center"/>
    </xf>
    <xf numFmtId="172" fontId="4" fillId="4" borderId="13" xfId="0" applyNumberFormat="1" applyFont="1" applyFill="1" applyBorder="1" applyAlignment="1">
      <alignment horizontal="center" vertical="center"/>
    </xf>
    <xf numFmtId="181" fontId="4" fillId="4" borderId="12" xfId="0" applyNumberFormat="1" applyFont="1" applyFill="1" applyBorder="1" applyAlignment="1">
      <alignment vertical="center"/>
    </xf>
    <xf numFmtId="2" fontId="4" fillId="4" borderId="14" xfId="0" applyNumberFormat="1" applyFont="1" applyFill="1" applyBorder="1" applyAlignment="1">
      <alignment vertical="center"/>
    </xf>
    <xf numFmtId="2" fontId="4" fillId="3" borderId="14" xfId="0" applyNumberFormat="1" applyFont="1" applyFill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74" fontId="3" fillId="0" borderId="12" xfId="0" applyNumberFormat="1" applyFont="1" applyBorder="1" applyAlignment="1">
      <alignment vertical="center"/>
    </xf>
    <xf numFmtId="174" fontId="4" fillId="4" borderId="12" xfId="0" applyNumberFormat="1" applyFont="1" applyFill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75" fontId="4" fillId="4" borderId="14" xfId="0" applyNumberFormat="1" applyFont="1" applyFill="1" applyBorder="1" applyAlignment="1">
      <alignment vertical="center"/>
    </xf>
    <xf numFmtId="175" fontId="4" fillId="3" borderId="14" xfId="0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175" fontId="3" fillId="0" borderId="14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3" fillId="0" borderId="14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6" fontId="4" fillId="4" borderId="14" xfId="0" applyNumberFormat="1" applyFont="1" applyFill="1" applyBorder="1" applyAlignment="1">
      <alignment vertical="center"/>
    </xf>
    <xf numFmtId="186" fontId="4" fillId="3" borderId="14" xfId="0" applyNumberFormat="1" applyFont="1" applyFill="1" applyBorder="1" applyAlignment="1">
      <alignment vertical="center"/>
    </xf>
    <xf numFmtId="174" fontId="4" fillId="0" borderId="12" xfId="0" applyNumberFormat="1" applyFont="1" applyBorder="1" applyAlignment="1">
      <alignment vertical="center"/>
    </xf>
    <xf numFmtId="194" fontId="3" fillId="0" borderId="12" xfId="0" applyNumberFormat="1" applyFont="1" applyBorder="1" applyAlignment="1">
      <alignment vertical="center"/>
    </xf>
    <xf numFmtId="178" fontId="4" fillId="4" borderId="14" xfId="0" applyNumberFormat="1" applyFont="1" applyFill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85" fontId="4" fillId="0" borderId="12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195" fontId="4" fillId="0" borderId="50" xfId="0" applyNumberFormat="1" applyFont="1" applyBorder="1" applyAlignment="1">
      <alignment vertical="center"/>
    </xf>
    <xf numFmtId="175" fontId="4" fillId="0" borderId="5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center"/>
    </xf>
    <xf numFmtId="190" fontId="24" fillId="0" borderId="25" xfId="0" applyNumberFormat="1" applyFont="1" applyBorder="1" applyAlignment="1">
      <alignment vertical="center"/>
    </xf>
    <xf numFmtId="190" fontId="24" fillId="0" borderId="56" xfId="0" applyNumberFormat="1" applyFont="1" applyBorder="1" applyAlignment="1">
      <alignment vertical="center"/>
    </xf>
    <xf numFmtId="0" fontId="24" fillId="0" borderId="57" xfId="0" applyFont="1" applyBorder="1" applyAlignment="1">
      <alignment horizontal="justify" vertical="center"/>
    </xf>
    <xf numFmtId="190" fontId="24" fillId="0" borderId="22" xfId="0" applyNumberFormat="1" applyFont="1" applyBorder="1" applyAlignment="1">
      <alignment vertical="center"/>
    </xf>
    <xf numFmtId="190" fontId="24" fillId="0" borderId="58" xfId="0" applyNumberFormat="1" applyFont="1" applyBorder="1" applyAlignment="1">
      <alignment vertical="center"/>
    </xf>
    <xf numFmtId="0" fontId="8" fillId="0" borderId="52" xfId="0" applyFont="1" applyBorder="1" applyAlignment="1">
      <alignment horizontal="justify" vertical="center"/>
    </xf>
    <xf numFmtId="190" fontId="8" fillId="0" borderId="53" xfId="0" applyNumberFormat="1" applyFont="1" applyBorder="1" applyAlignment="1">
      <alignment vertical="center"/>
    </xf>
    <xf numFmtId="190" fontId="8" fillId="0" borderId="54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3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justify" vertical="center" wrapText="1"/>
    </xf>
    <xf numFmtId="190" fontId="0" fillId="0" borderId="22" xfId="0" applyNumberFormat="1" applyFill="1" applyBorder="1" applyAlignment="1">
      <alignment horizontal="center" vertical="center"/>
    </xf>
    <xf numFmtId="190" fontId="0" fillId="0" borderId="23" xfId="0" applyNumberFormat="1" applyFill="1" applyBorder="1" applyAlignment="1">
      <alignment horizontal="center" vertical="center"/>
    </xf>
    <xf numFmtId="190" fontId="0" fillId="0" borderId="25" xfId="0" applyNumberFormat="1" applyFill="1" applyBorder="1" applyAlignment="1">
      <alignment horizontal="center" vertical="center"/>
    </xf>
    <xf numFmtId="190" fontId="0" fillId="0" borderId="26" xfId="0" applyNumberForma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190" fontId="5" fillId="0" borderId="29" xfId="0" applyNumberFormat="1" applyFont="1" applyFill="1" applyBorder="1" applyAlignment="1">
      <alignment horizontal="center" vertical="center"/>
    </xf>
    <xf numFmtId="190" fontId="5" fillId="0" borderId="3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justify" vertical="center" wrapText="1"/>
    </xf>
    <xf numFmtId="190" fontId="0" fillId="0" borderId="38" xfId="0" applyNumberFormat="1" applyFill="1" applyBorder="1" applyAlignment="1">
      <alignment horizontal="center" vertical="center"/>
    </xf>
    <xf numFmtId="190" fontId="0" fillId="0" borderId="38" xfId="0" applyNumberFormat="1" applyFont="1" applyFill="1" applyBorder="1" applyAlignment="1">
      <alignment horizontal="center" vertical="center"/>
    </xf>
    <xf numFmtId="190" fontId="5" fillId="0" borderId="29" xfId="0" applyNumberFormat="1" applyFont="1" applyFill="1" applyBorder="1" applyAlignment="1">
      <alignment horizontal="center" vertical="center"/>
    </xf>
    <xf numFmtId="190" fontId="5" fillId="0" borderId="3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justify" vertical="center" wrapText="1"/>
    </xf>
    <xf numFmtId="190" fontId="0" fillId="0" borderId="32" xfId="0" applyNumberFormat="1" applyFont="1" applyFill="1" applyBorder="1" applyAlignment="1">
      <alignment horizontal="center" vertical="center"/>
    </xf>
    <xf numFmtId="190" fontId="0" fillId="0" borderId="59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justify" vertical="center" wrapText="1"/>
    </xf>
    <xf numFmtId="190" fontId="0" fillId="0" borderId="25" xfId="0" applyNumberFormat="1" applyFont="1" applyFill="1" applyBorder="1" applyAlignment="1">
      <alignment horizontal="center" vertical="center"/>
    </xf>
    <xf numFmtId="190" fontId="0" fillId="0" borderId="26" xfId="0" applyNumberFormat="1" applyFont="1" applyFill="1" applyBorder="1" applyAlignment="1">
      <alignment horizontal="center" vertical="center"/>
    </xf>
    <xf numFmtId="190" fontId="0" fillId="0" borderId="3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justify" vertical="center" wrapText="1"/>
    </xf>
    <xf numFmtId="190" fontId="0" fillId="0" borderId="3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justify" vertical="center" wrapText="1"/>
    </xf>
    <xf numFmtId="190" fontId="0" fillId="0" borderId="23" xfId="0" applyNumberFormat="1" applyFont="1" applyFill="1" applyBorder="1" applyAlignment="1">
      <alignment horizontal="center" vertical="center"/>
    </xf>
    <xf numFmtId="190" fontId="0" fillId="0" borderId="3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center" vertical="center"/>
    </xf>
    <xf numFmtId="190" fontId="0" fillId="0" borderId="33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justify" vertical="center" wrapText="1"/>
    </xf>
    <xf numFmtId="190" fontId="0" fillId="0" borderId="61" xfId="0" applyNumberFormat="1" applyFont="1" applyFill="1" applyBorder="1" applyAlignment="1">
      <alignment horizontal="center" vertical="center"/>
    </xf>
    <xf numFmtId="190" fontId="0" fillId="0" borderId="3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justify" vertical="center" wrapText="1"/>
    </xf>
    <xf numFmtId="49" fontId="0" fillId="0" borderId="32" xfId="0" applyNumberFormat="1" applyFont="1" applyFill="1" applyBorder="1" applyAlignment="1">
      <alignment vertical="center" wrapText="1"/>
    </xf>
    <xf numFmtId="190" fontId="0" fillId="0" borderId="32" xfId="0" applyNumberFormat="1" applyFill="1" applyBorder="1" applyAlignment="1">
      <alignment horizontal="center" vertical="center"/>
    </xf>
    <xf numFmtId="190" fontId="0" fillId="0" borderId="33" xfId="0" applyNumberForma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justify" vertical="center" wrapText="1"/>
    </xf>
    <xf numFmtId="49" fontId="0" fillId="0" borderId="38" xfId="0" applyNumberFormat="1" applyFont="1" applyFill="1" applyBorder="1" applyAlignment="1">
      <alignment horizontal="justify" vertical="center" wrapText="1"/>
    </xf>
    <xf numFmtId="190" fontId="0" fillId="0" borderId="27" xfId="0" applyNumberFormat="1" applyFill="1" applyBorder="1" applyAlignment="1">
      <alignment horizontal="center" vertical="center"/>
    </xf>
    <xf numFmtId="190" fontId="0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justify" vertical="center" wrapText="1"/>
    </xf>
    <xf numFmtId="190" fontId="0" fillId="0" borderId="22" xfId="0" applyNumberFormat="1" applyFont="1" applyFill="1" applyBorder="1" applyAlignment="1">
      <alignment horizontal="center" vertical="center"/>
    </xf>
    <xf numFmtId="190" fontId="0" fillId="0" borderId="35" xfId="0" applyNumberForma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justify" vertical="center" wrapText="1"/>
    </xf>
    <xf numFmtId="190" fontId="0" fillId="0" borderId="19" xfId="0" applyNumberFormat="1" applyFont="1" applyFill="1" applyBorder="1" applyAlignment="1">
      <alignment horizontal="center" vertical="center"/>
    </xf>
    <xf numFmtId="190" fontId="0" fillId="0" borderId="26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justify" vertical="center" wrapText="1"/>
    </xf>
    <xf numFmtId="190" fontId="0" fillId="0" borderId="61" xfId="0" applyNumberFormat="1" applyFont="1" applyFill="1" applyBorder="1" applyAlignment="1">
      <alignment horizontal="center" vertical="center"/>
    </xf>
    <xf numFmtId="190" fontId="0" fillId="0" borderId="6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justify" vertical="center" wrapText="1"/>
    </xf>
    <xf numFmtId="190" fontId="0" fillId="0" borderId="20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7" fontId="4" fillId="0" borderId="64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justify" vertical="center" wrapText="1"/>
    </xf>
    <xf numFmtId="43" fontId="3" fillId="0" borderId="64" xfId="0" applyNumberFormat="1" applyFont="1" applyBorder="1" applyAlignment="1">
      <alignment vertical="center"/>
    </xf>
    <xf numFmtId="43" fontId="3" fillId="0" borderId="65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66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21" fillId="2" borderId="48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90" fontId="15" fillId="0" borderId="0" xfId="0" applyNumberFormat="1" applyFont="1" applyAlignment="1">
      <alignment horizontal="left"/>
    </xf>
    <xf numFmtId="190" fontId="5" fillId="0" borderId="0" xfId="0" applyNumberFormat="1" applyFont="1" applyBorder="1" applyAlignment="1">
      <alignment horizontal="center"/>
    </xf>
    <xf numFmtId="190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2" borderId="72" xfId="0" applyNumberFormat="1" applyFont="1" applyFill="1" applyBorder="1" applyAlignment="1">
      <alignment horizontal="justify" vertical="center" wrapText="1"/>
    </xf>
    <xf numFmtId="49" fontId="4" fillId="2" borderId="73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190" fontId="7" fillId="0" borderId="22" xfId="0" applyNumberFormat="1" applyFont="1" applyFill="1" applyBorder="1" applyAlignment="1">
      <alignment horizontal="center" vertical="center"/>
    </xf>
    <xf numFmtId="190" fontId="7" fillId="0" borderId="35" xfId="0" applyNumberFormat="1" applyFont="1" applyFill="1" applyBorder="1" applyAlignment="1">
      <alignment horizontal="center" vertical="center"/>
    </xf>
    <xf numFmtId="190" fontId="7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0" fontId="15" fillId="0" borderId="22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justify" vertical="center"/>
    </xf>
    <xf numFmtId="0" fontId="5" fillId="0" borderId="81" xfId="0" applyFont="1" applyBorder="1" applyAlignment="1">
      <alignment horizontal="justify" vertical="center"/>
    </xf>
    <xf numFmtId="0" fontId="5" fillId="0" borderId="82" xfId="0" applyFont="1" applyBorder="1" applyAlignment="1">
      <alignment horizontal="justify" vertical="center"/>
    </xf>
    <xf numFmtId="0" fontId="5" fillId="0" borderId="83" xfId="0" applyFont="1" applyBorder="1" applyAlignment="1">
      <alignment horizontal="justify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5" fillId="0" borderId="82" xfId="0" applyFont="1" applyBorder="1" applyAlignment="1">
      <alignment horizontal="justify" vertical="center"/>
    </xf>
    <xf numFmtId="0" fontId="5" fillId="0" borderId="83" xfId="0" applyFont="1" applyBorder="1" applyAlignment="1">
      <alignment horizontal="justify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90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2</xdr:col>
      <xdr:colOff>228600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03997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0</xdr:rowOff>
    </xdr:from>
    <xdr:to>
      <xdr:col>2</xdr:col>
      <xdr:colOff>228600</xdr:colOff>
      <xdr:row>92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3612475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" sqref="A3:F3"/>
    </sheetView>
  </sheetViews>
  <sheetFormatPr defaultColWidth="9.140625" defaultRowHeight="19.5" customHeight="1"/>
  <cols>
    <col min="1" max="1" width="4.7109375" style="0" customWidth="1"/>
    <col min="2" max="2" width="7.28125" style="0" customWidth="1"/>
    <col min="3" max="3" width="7.140625" style="0" customWidth="1"/>
    <col min="4" max="4" width="43.8515625" style="0" customWidth="1"/>
    <col min="5" max="5" width="15.140625" style="0" customWidth="1"/>
    <col min="6" max="6" width="13.8515625" style="0" customWidth="1"/>
    <col min="7" max="7" width="13.140625" style="0" customWidth="1"/>
    <col min="8" max="8" width="9.57421875" style="0" customWidth="1"/>
  </cols>
  <sheetData>
    <row r="1" spans="1:6" ht="19.5" customHeight="1">
      <c r="A1" s="357" t="s">
        <v>33</v>
      </c>
      <c r="B1" s="357"/>
      <c r="C1" s="357"/>
      <c r="D1" s="357"/>
      <c r="E1" s="357"/>
      <c r="F1" s="358"/>
    </row>
    <row r="2" spans="1:6" ht="19.5" customHeight="1" thickBot="1">
      <c r="A2" s="359" t="s">
        <v>329</v>
      </c>
      <c r="B2" s="360"/>
      <c r="C2" s="360"/>
      <c r="D2" s="360"/>
      <c r="E2" s="360"/>
      <c r="F2" s="361"/>
    </row>
    <row r="3" spans="1:6" ht="19.5" customHeight="1" thickBot="1" thickTop="1">
      <c r="A3" s="362" t="s">
        <v>34</v>
      </c>
      <c r="B3" s="363"/>
      <c r="C3" s="363"/>
      <c r="D3" s="363"/>
      <c r="E3" s="363"/>
      <c r="F3" s="364"/>
    </row>
    <row r="4" spans="1:7" ht="19.5" customHeight="1" thickTop="1">
      <c r="A4" s="12" t="s">
        <v>9</v>
      </c>
      <c r="B4" s="13" t="s">
        <v>27</v>
      </c>
      <c r="C4" s="13" t="s">
        <v>18</v>
      </c>
      <c r="D4" s="13" t="s">
        <v>8</v>
      </c>
      <c r="E4" s="13" t="s">
        <v>29</v>
      </c>
      <c r="F4" s="14" t="s">
        <v>21</v>
      </c>
      <c r="G4" s="17"/>
    </row>
    <row r="5" spans="1:7" ht="19.5" customHeight="1">
      <c r="A5" s="152">
        <v>10</v>
      </c>
      <c r="B5" s="153"/>
      <c r="C5" s="153"/>
      <c r="D5" s="46" t="s">
        <v>25</v>
      </c>
      <c r="E5" s="154">
        <v>-20000</v>
      </c>
      <c r="F5" s="155">
        <v>261271.9</v>
      </c>
      <c r="G5" s="17"/>
    </row>
    <row r="6" spans="1:7" ht="19.5" customHeight="1">
      <c r="A6" s="19"/>
      <c r="B6" s="20">
        <v>1010</v>
      </c>
      <c r="C6" s="21"/>
      <c r="D6" s="22" t="s">
        <v>2</v>
      </c>
      <c r="E6" s="15">
        <v>-20000</v>
      </c>
      <c r="F6" s="23">
        <v>0</v>
      </c>
      <c r="G6" s="17"/>
    </row>
    <row r="7" spans="1:7" ht="19.5" customHeight="1">
      <c r="A7" s="24"/>
      <c r="B7" s="25"/>
      <c r="C7" s="26">
        <v>970</v>
      </c>
      <c r="D7" s="27" t="s">
        <v>16</v>
      </c>
      <c r="E7" s="28">
        <v>-20000</v>
      </c>
      <c r="F7" s="29">
        <v>0</v>
      </c>
      <c r="G7" s="17"/>
    </row>
    <row r="8" spans="1:7" ht="19.5" customHeight="1">
      <c r="A8" s="24"/>
      <c r="B8" s="30">
        <v>1095</v>
      </c>
      <c r="C8" s="25"/>
      <c r="D8" s="31" t="s">
        <v>20</v>
      </c>
      <c r="E8" s="32">
        <v>0</v>
      </c>
      <c r="F8" s="33">
        <v>261271.9</v>
      </c>
      <c r="G8" s="17"/>
    </row>
    <row r="9" spans="1:7" ht="28.5" customHeight="1">
      <c r="A9" s="24"/>
      <c r="B9" s="25"/>
      <c r="C9" s="26">
        <v>770</v>
      </c>
      <c r="D9" s="27" t="s">
        <v>36</v>
      </c>
      <c r="E9" s="28">
        <v>0</v>
      </c>
      <c r="F9" s="29">
        <v>103000</v>
      </c>
      <c r="G9" s="17"/>
    </row>
    <row r="10" spans="1:7" ht="45" customHeight="1">
      <c r="A10" s="24"/>
      <c r="B10" s="25"/>
      <c r="C10" s="34">
        <v>2010</v>
      </c>
      <c r="D10" s="27" t="s">
        <v>35</v>
      </c>
      <c r="E10" s="28">
        <v>0</v>
      </c>
      <c r="F10" s="29">
        <v>158271.9</v>
      </c>
      <c r="G10" s="17"/>
    </row>
    <row r="11" spans="1:7" ht="19.5" customHeight="1">
      <c r="A11" s="35">
        <v>600</v>
      </c>
      <c r="B11" s="36"/>
      <c r="C11" s="36"/>
      <c r="D11" s="37" t="s">
        <v>5</v>
      </c>
      <c r="E11" s="16">
        <v>-511426</v>
      </c>
      <c r="F11" s="38">
        <v>0</v>
      </c>
      <c r="G11" s="17"/>
    </row>
    <row r="12" spans="1:7" ht="19.5" customHeight="1">
      <c r="A12" s="19"/>
      <c r="B12" s="39">
        <v>60016</v>
      </c>
      <c r="C12" s="21"/>
      <c r="D12" s="22" t="s">
        <v>14</v>
      </c>
      <c r="E12" s="15">
        <v>-511426</v>
      </c>
      <c r="F12" s="23">
        <v>0</v>
      </c>
      <c r="G12" s="17"/>
    </row>
    <row r="13" spans="1:7" ht="19.5" customHeight="1">
      <c r="A13" s="24"/>
      <c r="B13" s="25"/>
      <c r="C13" s="34">
        <v>6208</v>
      </c>
      <c r="D13" s="27" t="s">
        <v>1</v>
      </c>
      <c r="E13" s="28">
        <v>-63257</v>
      </c>
      <c r="F13" s="29">
        <v>0</v>
      </c>
      <c r="G13" s="17"/>
    </row>
    <row r="14" spans="1:7" ht="43.5" customHeight="1">
      <c r="A14" s="24"/>
      <c r="B14" s="25"/>
      <c r="C14" s="34">
        <v>6260</v>
      </c>
      <c r="D14" s="27" t="s">
        <v>37</v>
      </c>
      <c r="E14" s="28">
        <v>-84000</v>
      </c>
      <c r="F14" s="29">
        <v>0</v>
      </c>
      <c r="G14" s="17"/>
    </row>
    <row r="15" spans="1:7" ht="44.25" customHeight="1">
      <c r="A15" s="24"/>
      <c r="B15" s="25"/>
      <c r="C15" s="34">
        <v>6299</v>
      </c>
      <c r="D15" s="27" t="s">
        <v>38</v>
      </c>
      <c r="E15" s="28">
        <v>-364169</v>
      </c>
      <c r="F15" s="29">
        <v>0</v>
      </c>
      <c r="G15" s="17"/>
    </row>
    <row r="16" spans="1:7" ht="19.5" customHeight="1">
      <c r="A16" s="35">
        <v>700</v>
      </c>
      <c r="B16" s="36"/>
      <c r="C16" s="36"/>
      <c r="D16" s="37" t="s">
        <v>19</v>
      </c>
      <c r="E16" s="16">
        <v>-20000</v>
      </c>
      <c r="F16" s="38">
        <v>219</v>
      </c>
      <c r="G16" s="17"/>
    </row>
    <row r="17" spans="1:7" ht="19.5" customHeight="1">
      <c r="A17" s="19"/>
      <c r="B17" s="39">
        <v>70095</v>
      </c>
      <c r="C17" s="21"/>
      <c r="D17" s="22" t="s">
        <v>20</v>
      </c>
      <c r="E17" s="15">
        <v>-20000</v>
      </c>
      <c r="F17" s="23">
        <v>219</v>
      </c>
      <c r="G17" s="17"/>
    </row>
    <row r="18" spans="1:7" ht="52.5" customHeight="1">
      <c r="A18" s="24"/>
      <c r="B18" s="25"/>
      <c r="C18" s="26">
        <v>750</v>
      </c>
      <c r="D18" s="27" t="s">
        <v>39</v>
      </c>
      <c r="E18" s="28">
        <v>-20000</v>
      </c>
      <c r="F18" s="29">
        <v>0</v>
      </c>
      <c r="G18" s="17"/>
    </row>
    <row r="19" spans="1:7" ht="19.5" customHeight="1">
      <c r="A19" s="24"/>
      <c r="B19" s="25"/>
      <c r="C19" s="26">
        <v>970</v>
      </c>
      <c r="D19" s="27" t="s">
        <v>16</v>
      </c>
      <c r="E19" s="28">
        <v>0</v>
      </c>
      <c r="F19" s="29">
        <v>219</v>
      </c>
      <c r="G19" s="17"/>
    </row>
    <row r="20" spans="1:7" ht="19.5" customHeight="1">
      <c r="A20" s="35">
        <v>750</v>
      </c>
      <c r="B20" s="36"/>
      <c r="C20" s="36"/>
      <c r="D20" s="37" t="s">
        <v>24</v>
      </c>
      <c r="E20" s="16">
        <v>-2000</v>
      </c>
      <c r="F20" s="38">
        <v>55357</v>
      </c>
      <c r="G20" s="17"/>
    </row>
    <row r="21" spans="1:7" ht="19.5" customHeight="1">
      <c r="A21" s="19"/>
      <c r="B21" s="39">
        <v>75011</v>
      </c>
      <c r="C21" s="21"/>
      <c r="D21" s="22" t="s">
        <v>13</v>
      </c>
      <c r="E21" s="15">
        <v>-200</v>
      </c>
      <c r="F21" s="23">
        <v>0</v>
      </c>
      <c r="G21" s="17"/>
    </row>
    <row r="22" spans="1:7" ht="39" customHeight="1">
      <c r="A22" s="24"/>
      <c r="B22" s="25"/>
      <c r="C22" s="34">
        <v>2360</v>
      </c>
      <c r="D22" s="27" t="s">
        <v>40</v>
      </c>
      <c r="E22" s="28">
        <v>-200</v>
      </c>
      <c r="F22" s="29">
        <v>0</v>
      </c>
      <c r="G22" s="17"/>
    </row>
    <row r="23" spans="1:7" ht="19.5" customHeight="1">
      <c r="A23" s="24"/>
      <c r="B23" s="40">
        <v>75023</v>
      </c>
      <c r="C23" s="25"/>
      <c r="D23" s="31" t="s">
        <v>4</v>
      </c>
      <c r="E23" s="32">
        <v>-1800</v>
      </c>
      <c r="F23" s="33">
        <v>55000</v>
      </c>
      <c r="G23" s="17"/>
    </row>
    <row r="24" spans="1:7" ht="19.5" customHeight="1">
      <c r="A24" s="24"/>
      <c r="B24" s="25"/>
      <c r="C24" s="26">
        <v>830</v>
      </c>
      <c r="D24" s="27" t="s">
        <v>12</v>
      </c>
      <c r="E24" s="28">
        <v>-1800</v>
      </c>
      <c r="F24" s="29">
        <v>0</v>
      </c>
      <c r="G24" s="17"/>
    </row>
    <row r="25" spans="1:7" ht="19.5" customHeight="1">
      <c r="A25" s="24"/>
      <c r="B25" s="25"/>
      <c r="C25" s="26">
        <v>970</v>
      </c>
      <c r="D25" s="27" t="s">
        <v>16</v>
      </c>
      <c r="E25" s="28">
        <v>0</v>
      </c>
      <c r="F25" s="29">
        <v>55000</v>
      </c>
      <c r="G25" s="17"/>
    </row>
    <row r="26" spans="1:7" ht="19.5" customHeight="1">
      <c r="A26" s="24"/>
      <c r="B26" s="40">
        <v>75095</v>
      </c>
      <c r="C26" s="25"/>
      <c r="D26" s="31" t="s">
        <v>20</v>
      </c>
      <c r="E26" s="32">
        <v>0</v>
      </c>
      <c r="F26" s="33">
        <v>357</v>
      </c>
      <c r="G26" s="17"/>
    </row>
    <row r="27" spans="1:7" ht="19.5" customHeight="1">
      <c r="A27" s="24"/>
      <c r="B27" s="25"/>
      <c r="C27" s="26">
        <v>970</v>
      </c>
      <c r="D27" s="27" t="s">
        <v>16</v>
      </c>
      <c r="E27" s="28">
        <v>0</v>
      </c>
      <c r="F27" s="29">
        <v>357</v>
      </c>
      <c r="G27" s="17"/>
    </row>
    <row r="28" spans="1:7" ht="51" customHeight="1">
      <c r="A28" s="35">
        <v>756</v>
      </c>
      <c r="B28" s="36"/>
      <c r="C28" s="36"/>
      <c r="D28" s="46" t="s">
        <v>41</v>
      </c>
      <c r="E28" s="16">
        <v>-151000</v>
      </c>
      <c r="F28" s="38">
        <v>113570</v>
      </c>
      <c r="G28" s="17"/>
    </row>
    <row r="29" spans="1:7" ht="19.5" customHeight="1">
      <c r="A29" s="24"/>
      <c r="B29" s="40">
        <v>75601</v>
      </c>
      <c r="C29" s="25"/>
      <c r="D29" s="31" t="s">
        <v>28</v>
      </c>
      <c r="E29" s="32">
        <v>0</v>
      </c>
      <c r="F29" s="33">
        <v>500</v>
      </c>
      <c r="G29" s="17"/>
    </row>
    <row r="30" spans="1:7" ht="24" customHeight="1">
      <c r="A30" s="24"/>
      <c r="B30" s="25"/>
      <c r="C30" s="26">
        <v>350</v>
      </c>
      <c r="D30" s="27" t="s">
        <v>42</v>
      </c>
      <c r="E30" s="28">
        <v>0</v>
      </c>
      <c r="F30" s="29">
        <v>500</v>
      </c>
      <c r="G30" s="17"/>
    </row>
    <row r="31" spans="1:7" ht="54" customHeight="1">
      <c r="A31" s="24"/>
      <c r="B31" s="40">
        <v>75615</v>
      </c>
      <c r="C31" s="25"/>
      <c r="D31" s="47" t="s">
        <v>43</v>
      </c>
      <c r="E31" s="32">
        <v>0</v>
      </c>
      <c r="F31" s="33">
        <v>57070</v>
      </c>
      <c r="G31" s="17"/>
    </row>
    <row r="32" spans="1:7" ht="19.5" customHeight="1">
      <c r="A32" s="24"/>
      <c r="B32" s="25"/>
      <c r="C32" s="26">
        <v>310</v>
      </c>
      <c r="D32" s="27" t="s">
        <v>0</v>
      </c>
      <c r="E32" s="28">
        <v>0</v>
      </c>
      <c r="F32" s="29">
        <v>32000</v>
      </c>
      <c r="G32" s="17"/>
    </row>
    <row r="33" spans="1:7" ht="19.5" customHeight="1">
      <c r="A33" s="24"/>
      <c r="B33" s="25"/>
      <c r="C33" s="26">
        <v>500</v>
      </c>
      <c r="D33" s="27" t="s">
        <v>23</v>
      </c>
      <c r="E33" s="28">
        <v>0</v>
      </c>
      <c r="F33" s="29">
        <v>25000</v>
      </c>
      <c r="G33" s="17"/>
    </row>
    <row r="34" spans="1:7" ht="19.5" customHeight="1">
      <c r="A34" s="24"/>
      <c r="B34" s="25"/>
      <c r="C34" s="26">
        <v>910</v>
      </c>
      <c r="D34" s="27" t="s">
        <v>7</v>
      </c>
      <c r="E34" s="28">
        <v>0</v>
      </c>
      <c r="F34" s="29">
        <v>70</v>
      </c>
      <c r="G34" s="17"/>
    </row>
    <row r="35" spans="1:7" ht="50.25" customHeight="1">
      <c r="A35" s="24"/>
      <c r="B35" s="40">
        <v>75616</v>
      </c>
      <c r="C35" s="25"/>
      <c r="D35" s="31" t="s">
        <v>44</v>
      </c>
      <c r="E35" s="32">
        <v>-120000</v>
      </c>
      <c r="F35" s="33">
        <v>56000</v>
      </c>
      <c r="G35" s="17"/>
    </row>
    <row r="36" spans="1:7" ht="19.5" customHeight="1">
      <c r="A36" s="24"/>
      <c r="B36" s="25"/>
      <c r="C36" s="26">
        <v>310</v>
      </c>
      <c r="D36" s="27" t="s">
        <v>0</v>
      </c>
      <c r="E36" s="28">
        <v>0</v>
      </c>
      <c r="F36" s="29">
        <v>36000</v>
      </c>
      <c r="G36" s="17"/>
    </row>
    <row r="37" spans="1:7" ht="19.5" customHeight="1">
      <c r="A37" s="24"/>
      <c r="B37" s="25"/>
      <c r="C37" s="26">
        <v>320</v>
      </c>
      <c r="D37" s="27" t="s">
        <v>11</v>
      </c>
      <c r="E37" s="28">
        <v>0</v>
      </c>
      <c r="F37" s="29">
        <v>12000</v>
      </c>
      <c r="G37" s="17"/>
    </row>
    <row r="38" spans="1:7" ht="19.5" customHeight="1">
      <c r="A38" s="24"/>
      <c r="B38" s="25"/>
      <c r="C38" s="26">
        <v>360</v>
      </c>
      <c r="D38" s="27" t="s">
        <v>6</v>
      </c>
      <c r="E38" s="28">
        <v>0</v>
      </c>
      <c r="F38" s="29">
        <v>1000</v>
      </c>
      <c r="G38" s="17"/>
    </row>
    <row r="39" spans="1:7" ht="19.5" customHeight="1">
      <c r="A39" s="24"/>
      <c r="B39" s="25"/>
      <c r="C39" s="26">
        <v>500</v>
      </c>
      <c r="D39" s="27" t="s">
        <v>23</v>
      </c>
      <c r="E39" s="28">
        <v>-120000</v>
      </c>
      <c r="F39" s="29">
        <v>0</v>
      </c>
      <c r="G39" s="17"/>
    </row>
    <row r="40" spans="1:7" ht="19.5" customHeight="1">
      <c r="A40" s="24"/>
      <c r="B40" s="25"/>
      <c r="C40" s="26">
        <v>690</v>
      </c>
      <c r="D40" s="27" t="s">
        <v>17</v>
      </c>
      <c r="E40" s="28">
        <v>0</v>
      </c>
      <c r="F40" s="29">
        <v>1000</v>
      </c>
      <c r="G40" s="17"/>
    </row>
    <row r="41" spans="1:7" ht="19.5" customHeight="1">
      <c r="A41" s="24"/>
      <c r="B41" s="25"/>
      <c r="C41" s="26">
        <v>910</v>
      </c>
      <c r="D41" s="27" t="s">
        <v>7</v>
      </c>
      <c r="E41" s="28">
        <v>0</v>
      </c>
      <c r="F41" s="29">
        <v>6000</v>
      </c>
      <c r="G41" s="17"/>
    </row>
    <row r="42" spans="1:7" ht="23.25" customHeight="1">
      <c r="A42" s="24"/>
      <c r="B42" s="40">
        <v>75621</v>
      </c>
      <c r="C42" s="25"/>
      <c r="D42" s="31" t="s">
        <v>45</v>
      </c>
      <c r="E42" s="32">
        <v>-31000</v>
      </c>
      <c r="F42" s="33">
        <v>0</v>
      </c>
      <c r="G42" s="17"/>
    </row>
    <row r="43" spans="1:7" ht="19.5" customHeight="1">
      <c r="A43" s="24"/>
      <c r="B43" s="25"/>
      <c r="C43" s="26">
        <v>20</v>
      </c>
      <c r="D43" s="27" t="s">
        <v>3</v>
      </c>
      <c r="E43" s="28">
        <v>-31000</v>
      </c>
      <c r="F43" s="29">
        <v>0</v>
      </c>
      <c r="G43" s="17"/>
    </row>
    <row r="44" spans="1:7" ht="19.5" customHeight="1">
      <c r="A44" s="35">
        <v>758</v>
      </c>
      <c r="B44" s="36"/>
      <c r="C44" s="36"/>
      <c r="D44" s="37" t="s">
        <v>15</v>
      </c>
      <c r="E44" s="16">
        <v>0</v>
      </c>
      <c r="F44" s="38">
        <v>53326</v>
      </c>
      <c r="G44" s="17"/>
    </row>
    <row r="45" spans="1:7" ht="27" customHeight="1">
      <c r="A45" s="24"/>
      <c r="B45" s="40">
        <v>75802</v>
      </c>
      <c r="C45" s="25"/>
      <c r="D45" s="31" t="s">
        <v>46</v>
      </c>
      <c r="E45" s="32">
        <v>0</v>
      </c>
      <c r="F45" s="33">
        <v>52126</v>
      </c>
      <c r="G45" s="17"/>
    </row>
    <row r="46" spans="1:7" ht="19.5" customHeight="1">
      <c r="A46" s="24"/>
      <c r="B46" s="25"/>
      <c r="C46" s="34">
        <v>2750</v>
      </c>
      <c r="D46" s="27" t="s">
        <v>22</v>
      </c>
      <c r="E46" s="28">
        <v>0</v>
      </c>
      <c r="F46" s="29">
        <v>52126</v>
      </c>
      <c r="G46" s="17"/>
    </row>
    <row r="47" spans="1:7" ht="19.5" customHeight="1">
      <c r="A47" s="24"/>
      <c r="B47" s="40">
        <v>75814</v>
      </c>
      <c r="C47" s="25"/>
      <c r="D47" s="31" t="s">
        <v>10</v>
      </c>
      <c r="E47" s="32">
        <v>0</v>
      </c>
      <c r="F47" s="33">
        <v>1200</v>
      </c>
      <c r="G47" s="17"/>
    </row>
    <row r="48" spans="1:7" ht="19.5" customHeight="1">
      <c r="A48" s="327"/>
      <c r="B48" s="328"/>
      <c r="C48" s="329">
        <v>920</v>
      </c>
      <c r="D48" s="330" t="s">
        <v>30</v>
      </c>
      <c r="E48" s="331">
        <v>0</v>
      </c>
      <c r="F48" s="332">
        <v>1200</v>
      </c>
      <c r="G48" s="17"/>
    </row>
    <row r="49" spans="1:7" ht="19.5" customHeight="1">
      <c r="A49" s="35">
        <v>926</v>
      </c>
      <c r="B49" s="36"/>
      <c r="C49" s="36"/>
      <c r="D49" s="37" t="s">
        <v>260</v>
      </c>
      <c r="E49" s="16">
        <v>0</v>
      </c>
      <c r="F49" s="38">
        <v>24997</v>
      </c>
      <c r="G49" s="17"/>
    </row>
    <row r="50" spans="1:7" ht="19.5" customHeight="1">
      <c r="A50" s="24"/>
      <c r="B50" s="40">
        <v>92695</v>
      </c>
      <c r="C50" s="25"/>
      <c r="D50" s="22" t="s">
        <v>20</v>
      </c>
      <c r="E50" s="32">
        <v>0</v>
      </c>
      <c r="F50" s="33">
        <v>24997</v>
      </c>
      <c r="G50" s="17"/>
    </row>
    <row r="51" spans="1:7" ht="39.75" customHeight="1" thickBot="1">
      <c r="A51" s="41"/>
      <c r="B51" s="42"/>
      <c r="C51" s="247">
        <v>6300</v>
      </c>
      <c r="D51" s="43" t="s">
        <v>328</v>
      </c>
      <c r="E51" s="44">
        <v>0</v>
      </c>
      <c r="F51" s="45">
        <v>24997</v>
      </c>
      <c r="G51" s="17"/>
    </row>
    <row r="52" spans="1:7" ht="19.5" customHeight="1" thickBot="1" thickTop="1">
      <c r="A52" s="18"/>
      <c r="B52" s="353" t="s">
        <v>26</v>
      </c>
      <c r="C52" s="354"/>
      <c r="D52" s="3">
        <f>E52+F52</f>
        <v>-195685.09999999998</v>
      </c>
      <c r="E52" s="333">
        <v>-704426</v>
      </c>
      <c r="F52" s="334">
        <v>508740.9</v>
      </c>
      <c r="G52" s="17"/>
    </row>
    <row r="53" spans="1:6" ht="19.5" customHeight="1" thickBot="1" thickTop="1">
      <c r="A53" s="1"/>
      <c r="B53" s="2"/>
      <c r="E53" s="18"/>
      <c r="F53" s="18"/>
    </row>
    <row r="54" spans="2:6" ht="29.25" customHeight="1" thickBot="1">
      <c r="B54" s="4">
        <v>952</v>
      </c>
      <c r="C54" s="355" t="s">
        <v>31</v>
      </c>
      <c r="D54" s="356"/>
      <c r="E54" s="5">
        <v>-638464.76</v>
      </c>
      <c r="F54" s="6">
        <v>0</v>
      </c>
    </row>
    <row r="55" spans="2:6" ht="19.5" customHeight="1" thickBot="1">
      <c r="B55" s="7"/>
      <c r="C55" s="8" t="s">
        <v>32</v>
      </c>
      <c r="D55" s="9">
        <f>F55+E55</f>
        <v>-638464.76</v>
      </c>
      <c r="E55" s="10">
        <f>SUM(E54:E54)</f>
        <v>-638464.76</v>
      </c>
      <c r="F55" s="11">
        <f>SUM(F54:F54)</f>
        <v>0</v>
      </c>
    </row>
  </sheetData>
  <mergeCells count="5">
    <mergeCell ref="B52:C52"/>
    <mergeCell ref="C54:D54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G3" sqref="G3"/>
    </sheetView>
  </sheetViews>
  <sheetFormatPr defaultColWidth="9.140625" defaultRowHeight="19.5" customHeight="1"/>
  <cols>
    <col min="1" max="1" width="5.57421875" style="0" customWidth="1"/>
    <col min="2" max="2" width="7.28125" style="0" customWidth="1"/>
    <col min="3" max="3" width="8.140625" style="0" customWidth="1"/>
    <col min="4" max="4" width="42.421875" style="0" customWidth="1"/>
    <col min="5" max="5" width="14.140625" style="0" customWidth="1"/>
    <col min="6" max="6" width="13.57421875" style="0" customWidth="1"/>
    <col min="7" max="7" width="13.140625" style="0" customWidth="1"/>
    <col min="8" max="8" width="9.57421875" style="0" customWidth="1"/>
  </cols>
  <sheetData>
    <row r="1" spans="1:6" ht="25.5" customHeight="1">
      <c r="A1" s="357" t="s">
        <v>262</v>
      </c>
      <c r="B1" s="357"/>
      <c r="C1" s="357"/>
      <c r="D1" s="357"/>
      <c r="E1" s="357"/>
      <c r="F1" s="358"/>
    </row>
    <row r="2" spans="1:6" ht="25.5" customHeight="1" thickBot="1">
      <c r="A2" s="359" t="s">
        <v>330</v>
      </c>
      <c r="B2" s="360"/>
      <c r="C2" s="360"/>
      <c r="D2" s="360"/>
      <c r="E2" s="360"/>
      <c r="F2" s="361"/>
    </row>
    <row r="3" spans="1:6" ht="25.5" customHeight="1" thickBot="1" thickTop="1">
      <c r="A3" s="362" t="s">
        <v>261</v>
      </c>
      <c r="B3" s="363"/>
      <c r="C3" s="363"/>
      <c r="D3" s="363"/>
      <c r="E3" s="363"/>
      <c r="F3" s="364"/>
    </row>
    <row r="4" spans="1:7" ht="19.5" customHeight="1" thickTop="1">
      <c r="A4" s="12" t="s">
        <v>9</v>
      </c>
      <c r="B4" s="13" t="s">
        <v>27</v>
      </c>
      <c r="C4" s="13" t="s">
        <v>18</v>
      </c>
      <c r="D4" s="13" t="s">
        <v>8</v>
      </c>
      <c r="E4" s="13" t="s">
        <v>29</v>
      </c>
      <c r="F4" s="14" t="s">
        <v>21</v>
      </c>
      <c r="G4" s="17"/>
    </row>
    <row r="5" spans="1:7" ht="19.5" customHeight="1">
      <c r="A5" s="218">
        <v>10</v>
      </c>
      <c r="B5" s="36"/>
      <c r="C5" s="36"/>
      <c r="D5" s="37" t="s">
        <v>25</v>
      </c>
      <c r="E5" s="219">
        <v>-656200</v>
      </c>
      <c r="F5" s="220">
        <v>0</v>
      </c>
      <c r="G5" s="17"/>
    </row>
    <row r="6" spans="1:7" ht="19.5" customHeight="1">
      <c r="A6" s="19"/>
      <c r="B6" s="20">
        <v>1008</v>
      </c>
      <c r="C6" s="21"/>
      <c r="D6" s="22" t="s">
        <v>232</v>
      </c>
      <c r="E6" s="213">
        <v>-200</v>
      </c>
      <c r="F6" s="221">
        <v>0</v>
      </c>
      <c r="G6" s="17"/>
    </row>
    <row r="7" spans="1:7" ht="19.5" customHeight="1">
      <c r="A7" s="24"/>
      <c r="B7" s="25"/>
      <c r="C7" s="34">
        <v>4300</v>
      </c>
      <c r="D7" s="27" t="s">
        <v>78</v>
      </c>
      <c r="E7" s="222">
        <v>-200</v>
      </c>
      <c r="F7" s="223">
        <v>0</v>
      </c>
      <c r="G7" s="17"/>
    </row>
    <row r="8" spans="1:7" ht="19.5" customHeight="1">
      <c r="A8" s="24"/>
      <c r="B8" s="30">
        <v>1010</v>
      </c>
      <c r="C8" s="25"/>
      <c r="D8" s="31" t="s">
        <v>2</v>
      </c>
      <c r="E8" s="224">
        <v>-656000</v>
      </c>
      <c r="F8" s="225">
        <v>0</v>
      </c>
      <c r="G8" s="17"/>
    </row>
    <row r="9" spans="1:7" ht="19.5" customHeight="1">
      <c r="A9" s="24"/>
      <c r="B9" s="25"/>
      <c r="C9" s="34">
        <v>4270</v>
      </c>
      <c r="D9" s="27" t="s">
        <v>233</v>
      </c>
      <c r="E9" s="222">
        <v>-500</v>
      </c>
      <c r="F9" s="223">
        <v>0</v>
      </c>
      <c r="G9" s="17"/>
    </row>
    <row r="10" spans="1:7" ht="19.5" customHeight="1">
      <c r="A10" s="24"/>
      <c r="B10" s="25"/>
      <c r="C10" s="34">
        <v>6050</v>
      </c>
      <c r="D10" s="27" t="s">
        <v>234</v>
      </c>
      <c r="E10" s="226">
        <v>-655500</v>
      </c>
      <c r="F10" s="223">
        <v>0</v>
      </c>
      <c r="G10" s="17"/>
    </row>
    <row r="11" spans="1:7" ht="19.5" customHeight="1">
      <c r="A11" s="35">
        <v>600</v>
      </c>
      <c r="B11" s="36"/>
      <c r="C11" s="36"/>
      <c r="D11" s="37" t="s">
        <v>5</v>
      </c>
      <c r="E11" s="219">
        <v>-159000</v>
      </c>
      <c r="F11" s="220">
        <v>0</v>
      </c>
      <c r="G11" s="17"/>
    </row>
    <row r="12" spans="1:7" ht="19.5" customHeight="1">
      <c r="A12" s="19"/>
      <c r="B12" s="39">
        <v>60016</v>
      </c>
      <c r="C12" s="21"/>
      <c r="D12" s="22" t="s">
        <v>14</v>
      </c>
      <c r="E12" s="214">
        <v>-159000</v>
      </c>
      <c r="F12" s="221">
        <v>0</v>
      </c>
      <c r="G12" s="17"/>
    </row>
    <row r="13" spans="1:7" ht="19.5" customHeight="1">
      <c r="A13" s="24"/>
      <c r="B13" s="25"/>
      <c r="C13" s="34">
        <v>4210</v>
      </c>
      <c r="D13" s="27" t="s">
        <v>235</v>
      </c>
      <c r="E13" s="227">
        <v>-4000</v>
      </c>
      <c r="F13" s="223">
        <v>0</v>
      </c>
      <c r="G13" s="17"/>
    </row>
    <row r="14" spans="1:7" ht="19.5" customHeight="1">
      <c r="A14" s="24"/>
      <c r="B14" s="25"/>
      <c r="C14" s="34">
        <v>4270</v>
      </c>
      <c r="D14" s="27" t="s">
        <v>233</v>
      </c>
      <c r="E14" s="228">
        <v>-15000</v>
      </c>
      <c r="F14" s="223">
        <v>0</v>
      </c>
      <c r="G14" s="17"/>
    </row>
    <row r="15" spans="1:7" ht="19.5" customHeight="1">
      <c r="A15" s="24"/>
      <c r="B15" s="25"/>
      <c r="C15" s="34">
        <v>6050</v>
      </c>
      <c r="D15" s="27" t="s">
        <v>234</v>
      </c>
      <c r="E15" s="226">
        <v>-140000</v>
      </c>
      <c r="F15" s="223">
        <v>0</v>
      </c>
      <c r="G15" s="17"/>
    </row>
    <row r="16" spans="1:7" ht="19.5" customHeight="1">
      <c r="A16" s="35">
        <v>700</v>
      </c>
      <c r="B16" s="36"/>
      <c r="C16" s="36"/>
      <c r="D16" s="37" t="s">
        <v>19</v>
      </c>
      <c r="E16" s="229">
        <v>-11000</v>
      </c>
      <c r="F16" s="220">
        <v>0</v>
      </c>
      <c r="G16" s="17"/>
    </row>
    <row r="17" spans="1:7" ht="19.5" customHeight="1">
      <c r="A17" s="19"/>
      <c r="B17" s="39">
        <v>70005</v>
      </c>
      <c r="C17" s="21"/>
      <c r="D17" s="22" t="s">
        <v>236</v>
      </c>
      <c r="E17" s="215">
        <v>-5000</v>
      </c>
      <c r="F17" s="221">
        <v>0</v>
      </c>
      <c r="G17" s="17"/>
    </row>
    <row r="18" spans="1:7" ht="19.5" customHeight="1">
      <c r="A18" s="24"/>
      <c r="B18" s="25"/>
      <c r="C18" s="34">
        <v>4300</v>
      </c>
      <c r="D18" s="27" t="s">
        <v>78</v>
      </c>
      <c r="E18" s="227">
        <v>-5000</v>
      </c>
      <c r="F18" s="223">
        <v>0</v>
      </c>
      <c r="G18" s="17"/>
    </row>
    <row r="19" spans="1:7" ht="19.5" customHeight="1">
      <c r="A19" s="24"/>
      <c r="B19" s="40">
        <v>70095</v>
      </c>
      <c r="C19" s="25"/>
      <c r="D19" s="31" t="s">
        <v>20</v>
      </c>
      <c r="E19" s="230">
        <v>-6000</v>
      </c>
      <c r="F19" s="225">
        <v>0</v>
      </c>
      <c r="G19" s="17"/>
    </row>
    <row r="20" spans="1:7" ht="19.5" customHeight="1">
      <c r="A20" s="24"/>
      <c r="B20" s="25"/>
      <c r="C20" s="34">
        <v>4010</v>
      </c>
      <c r="D20" s="27" t="s">
        <v>60</v>
      </c>
      <c r="E20" s="227">
        <v>-5000</v>
      </c>
      <c r="F20" s="223">
        <v>0</v>
      </c>
      <c r="G20" s="17"/>
    </row>
    <row r="21" spans="1:7" ht="19.5" customHeight="1">
      <c r="A21" s="24"/>
      <c r="B21" s="25"/>
      <c r="C21" s="34">
        <v>4110</v>
      </c>
      <c r="D21" s="27" t="s">
        <v>64</v>
      </c>
      <c r="E21" s="222">
        <v>-500</v>
      </c>
      <c r="F21" s="223">
        <v>0</v>
      </c>
      <c r="G21" s="17"/>
    </row>
    <row r="22" spans="1:7" ht="19.5" customHeight="1">
      <c r="A22" s="24"/>
      <c r="B22" s="25"/>
      <c r="C22" s="34">
        <v>4120</v>
      </c>
      <c r="D22" s="27" t="s">
        <v>66</v>
      </c>
      <c r="E22" s="222">
        <v>-500</v>
      </c>
      <c r="F22" s="223">
        <v>0</v>
      </c>
      <c r="G22" s="17"/>
    </row>
    <row r="23" spans="1:7" ht="19.5" customHeight="1">
      <c r="A23" s="35">
        <v>710</v>
      </c>
      <c r="B23" s="36"/>
      <c r="C23" s="36"/>
      <c r="D23" s="37" t="s">
        <v>237</v>
      </c>
      <c r="E23" s="229">
        <v>-11000</v>
      </c>
      <c r="F23" s="220">
        <v>0</v>
      </c>
      <c r="G23" s="17"/>
    </row>
    <row r="24" spans="1:7" ht="19.5" customHeight="1">
      <c r="A24" s="19"/>
      <c r="B24" s="39">
        <v>71004</v>
      </c>
      <c r="C24" s="21"/>
      <c r="D24" s="22" t="s">
        <v>238</v>
      </c>
      <c r="E24" s="216">
        <v>-11000</v>
      </c>
      <c r="F24" s="221">
        <v>0</v>
      </c>
      <c r="G24" s="17"/>
    </row>
    <row r="25" spans="1:7" ht="19.5" customHeight="1">
      <c r="A25" s="24"/>
      <c r="B25" s="25"/>
      <c r="C25" s="34">
        <v>4170</v>
      </c>
      <c r="D25" s="27" t="s">
        <v>68</v>
      </c>
      <c r="E25" s="227">
        <v>-1000</v>
      </c>
      <c r="F25" s="223">
        <v>0</v>
      </c>
      <c r="G25" s="17"/>
    </row>
    <row r="26" spans="1:7" ht="19.5" customHeight="1">
      <c r="A26" s="24"/>
      <c r="B26" s="25"/>
      <c r="C26" s="34">
        <v>4300</v>
      </c>
      <c r="D26" s="27" t="s">
        <v>78</v>
      </c>
      <c r="E26" s="228">
        <v>-10000</v>
      </c>
      <c r="F26" s="223">
        <v>0</v>
      </c>
      <c r="G26" s="17"/>
    </row>
    <row r="27" spans="1:7" ht="19.5" customHeight="1">
      <c r="A27" s="35">
        <v>750</v>
      </c>
      <c r="B27" s="36"/>
      <c r="C27" s="36"/>
      <c r="D27" s="37" t="s">
        <v>24</v>
      </c>
      <c r="E27" s="229">
        <v>-54500</v>
      </c>
      <c r="F27" s="231">
        <v>356657</v>
      </c>
      <c r="G27" s="17"/>
    </row>
    <row r="28" spans="1:7" ht="19.5" customHeight="1">
      <c r="A28" s="19"/>
      <c r="B28" s="39">
        <v>75023</v>
      </c>
      <c r="C28" s="21"/>
      <c r="D28" s="22" t="s">
        <v>4</v>
      </c>
      <c r="E28" s="216">
        <v>-54500</v>
      </c>
      <c r="F28" s="232">
        <v>355044</v>
      </c>
      <c r="G28" s="17"/>
    </row>
    <row r="29" spans="1:7" ht="19.5" customHeight="1">
      <c r="A29" s="24"/>
      <c r="B29" s="25"/>
      <c r="C29" s="34">
        <v>4010</v>
      </c>
      <c r="D29" s="27" t="s">
        <v>60</v>
      </c>
      <c r="E29" s="228">
        <v>-40000</v>
      </c>
      <c r="F29" s="223">
        <v>0</v>
      </c>
      <c r="G29" s="17"/>
    </row>
    <row r="30" spans="1:7" ht="19.5" customHeight="1">
      <c r="A30" s="24"/>
      <c r="B30" s="25"/>
      <c r="C30" s="34">
        <v>4110</v>
      </c>
      <c r="D30" s="27" t="s">
        <v>64</v>
      </c>
      <c r="E30" s="228">
        <v>-10000</v>
      </c>
      <c r="F30" s="223">
        <v>0</v>
      </c>
      <c r="G30" s="17"/>
    </row>
    <row r="31" spans="1:7" ht="19.5" customHeight="1">
      <c r="A31" s="24"/>
      <c r="B31" s="25"/>
      <c r="C31" s="34">
        <v>4120</v>
      </c>
      <c r="D31" s="27" t="s">
        <v>66</v>
      </c>
      <c r="E31" s="227">
        <v>-4000</v>
      </c>
      <c r="F31" s="223">
        <v>0</v>
      </c>
      <c r="G31" s="17"/>
    </row>
    <row r="32" spans="1:7" ht="19.5" customHeight="1">
      <c r="A32" s="24"/>
      <c r="B32" s="25"/>
      <c r="C32" s="34">
        <v>4280</v>
      </c>
      <c r="D32" s="27" t="s">
        <v>76</v>
      </c>
      <c r="E32" s="222">
        <v>-500</v>
      </c>
      <c r="F32" s="223">
        <v>0</v>
      </c>
      <c r="G32" s="17"/>
    </row>
    <row r="33" spans="1:7" ht="19.5" customHeight="1">
      <c r="A33" s="24"/>
      <c r="B33" s="25"/>
      <c r="C33" s="34">
        <v>4530</v>
      </c>
      <c r="D33" s="27" t="s">
        <v>98</v>
      </c>
      <c r="E33" s="233">
        <v>0</v>
      </c>
      <c r="F33" s="234">
        <v>355044</v>
      </c>
      <c r="G33" s="17"/>
    </row>
    <row r="34" spans="1:7" ht="19.5" customHeight="1">
      <c r="A34" s="24"/>
      <c r="B34" s="40">
        <v>75095</v>
      </c>
      <c r="C34" s="25"/>
      <c r="D34" s="31" t="s">
        <v>20</v>
      </c>
      <c r="E34" s="235">
        <v>0</v>
      </c>
      <c r="F34" s="236">
        <v>1613</v>
      </c>
      <c r="G34" s="17"/>
    </row>
    <row r="35" spans="1:7" ht="19.5" customHeight="1">
      <c r="A35" s="24"/>
      <c r="B35" s="25"/>
      <c r="C35" s="34">
        <v>4100</v>
      </c>
      <c r="D35" s="27" t="s">
        <v>239</v>
      </c>
      <c r="E35" s="233">
        <v>0</v>
      </c>
      <c r="F35" s="237">
        <v>1300</v>
      </c>
      <c r="G35" s="17"/>
    </row>
    <row r="36" spans="1:7" ht="19.5" customHeight="1">
      <c r="A36" s="24"/>
      <c r="B36" s="25"/>
      <c r="C36" s="34">
        <v>4210</v>
      </c>
      <c r="D36" s="27" t="s">
        <v>235</v>
      </c>
      <c r="E36" s="233">
        <v>0</v>
      </c>
      <c r="F36" s="238">
        <v>200</v>
      </c>
      <c r="G36" s="17"/>
    </row>
    <row r="37" spans="1:7" ht="19.5" customHeight="1">
      <c r="A37" s="24"/>
      <c r="B37" s="25"/>
      <c r="C37" s="34">
        <v>4260</v>
      </c>
      <c r="D37" s="27" t="s">
        <v>72</v>
      </c>
      <c r="E37" s="233">
        <v>0</v>
      </c>
      <c r="F37" s="238">
        <v>113</v>
      </c>
      <c r="G37" s="17"/>
    </row>
    <row r="38" spans="1:7" ht="24.75" customHeight="1">
      <c r="A38" s="35">
        <v>757</v>
      </c>
      <c r="B38" s="36"/>
      <c r="C38" s="36"/>
      <c r="D38" s="37" t="s">
        <v>240</v>
      </c>
      <c r="E38" s="217">
        <v>-8000</v>
      </c>
      <c r="F38" s="220">
        <v>0</v>
      </c>
      <c r="G38" s="17"/>
    </row>
    <row r="39" spans="1:7" ht="35.25" customHeight="1">
      <c r="A39" s="24"/>
      <c r="B39" s="40">
        <v>75702</v>
      </c>
      <c r="C39" s="25"/>
      <c r="D39" s="31" t="s">
        <v>263</v>
      </c>
      <c r="E39" s="230">
        <v>-8000</v>
      </c>
      <c r="F39" s="225">
        <v>0</v>
      </c>
      <c r="G39" s="17"/>
    </row>
    <row r="40" spans="1:7" ht="35.25" customHeight="1">
      <c r="A40" s="24"/>
      <c r="B40" s="25"/>
      <c r="C40" s="34">
        <v>8070</v>
      </c>
      <c r="D40" s="27" t="s">
        <v>264</v>
      </c>
      <c r="E40" s="227">
        <v>-8000</v>
      </c>
      <c r="F40" s="223">
        <v>0</v>
      </c>
      <c r="G40" s="17"/>
    </row>
    <row r="41" spans="1:7" ht="19.5" customHeight="1">
      <c r="A41" s="35">
        <v>758</v>
      </c>
      <c r="B41" s="36"/>
      <c r="C41" s="36"/>
      <c r="D41" s="37" t="s">
        <v>15</v>
      </c>
      <c r="E41" s="219">
        <v>-272334</v>
      </c>
      <c r="F41" s="220">
        <v>0</v>
      </c>
      <c r="G41" s="17"/>
    </row>
    <row r="42" spans="1:7" ht="19.5" customHeight="1">
      <c r="A42" s="19"/>
      <c r="B42" s="39">
        <v>75818</v>
      </c>
      <c r="C42" s="21"/>
      <c r="D42" s="22" t="s">
        <v>241</v>
      </c>
      <c r="E42" s="214">
        <v>-272334</v>
      </c>
      <c r="F42" s="221">
        <v>0</v>
      </c>
      <c r="G42" s="17"/>
    </row>
    <row r="43" spans="1:7" ht="19.5" customHeight="1">
      <c r="A43" s="24"/>
      <c r="B43" s="25"/>
      <c r="C43" s="34">
        <v>4810</v>
      </c>
      <c r="D43" s="27" t="s">
        <v>242</v>
      </c>
      <c r="E43" s="226">
        <v>-272334</v>
      </c>
      <c r="F43" s="223">
        <v>0</v>
      </c>
      <c r="G43" s="17"/>
    </row>
    <row r="44" spans="1:7" ht="19.5" customHeight="1">
      <c r="A44" s="35">
        <v>801</v>
      </c>
      <c r="B44" s="36"/>
      <c r="C44" s="36"/>
      <c r="D44" s="37" t="s">
        <v>243</v>
      </c>
      <c r="E44" s="217">
        <v>-6000</v>
      </c>
      <c r="F44" s="239">
        <v>4000</v>
      </c>
      <c r="G44" s="17"/>
    </row>
    <row r="45" spans="1:7" ht="19.5" customHeight="1">
      <c r="A45" s="19"/>
      <c r="B45" s="39">
        <v>80101</v>
      </c>
      <c r="C45" s="21"/>
      <c r="D45" s="22" t="s">
        <v>244</v>
      </c>
      <c r="E45" s="215">
        <v>-2200</v>
      </c>
      <c r="F45" s="240">
        <v>4000</v>
      </c>
      <c r="G45" s="17"/>
    </row>
    <row r="46" spans="1:7" ht="19.5" customHeight="1">
      <c r="A46" s="24"/>
      <c r="B46" s="25"/>
      <c r="C46" s="34">
        <v>4040</v>
      </c>
      <c r="D46" s="27" t="s">
        <v>62</v>
      </c>
      <c r="E46" s="222">
        <v>-200</v>
      </c>
      <c r="F46" s="223">
        <v>0</v>
      </c>
      <c r="G46" s="17"/>
    </row>
    <row r="47" spans="1:7" ht="19.5" customHeight="1">
      <c r="A47" s="24"/>
      <c r="B47" s="25"/>
      <c r="C47" s="34">
        <v>4430</v>
      </c>
      <c r="D47" s="27" t="s">
        <v>90</v>
      </c>
      <c r="E47" s="233">
        <v>0</v>
      </c>
      <c r="F47" s="238">
        <v>200</v>
      </c>
      <c r="G47" s="17"/>
    </row>
    <row r="48" spans="1:7" ht="19.5" customHeight="1">
      <c r="A48" s="24"/>
      <c r="B48" s="25"/>
      <c r="C48" s="34">
        <v>6050</v>
      </c>
      <c r="D48" s="27" t="s">
        <v>234</v>
      </c>
      <c r="E48" s="233">
        <v>0</v>
      </c>
      <c r="F48" s="237">
        <v>3800</v>
      </c>
      <c r="G48" s="17"/>
    </row>
    <row r="49" spans="1:7" ht="19.5" customHeight="1">
      <c r="A49" s="24"/>
      <c r="B49" s="25"/>
      <c r="C49" s="34">
        <v>6060</v>
      </c>
      <c r="D49" s="27" t="s">
        <v>245</v>
      </c>
      <c r="E49" s="227">
        <v>-2000</v>
      </c>
      <c r="F49" s="223">
        <v>0</v>
      </c>
      <c r="G49" s="17"/>
    </row>
    <row r="50" spans="1:7" ht="19.5" customHeight="1">
      <c r="A50" s="24"/>
      <c r="B50" s="40">
        <v>80113</v>
      </c>
      <c r="C50" s="25"/>
      <c r="D50" s="31" t="s">
        <v>246</v>
      </c>
      <c r="E50" s="230">
        <v>-1000</v>
      </c>
      <c r="F50" s="225">
        <v>0</v>
      </c>
      <c r="G50" s="17"/>
    </row>
    <row r="51" spans="1:7" ht="19.5" customHeight="1">
      <c r="A51" s="24"/>
      <c r="B51" s="25"/>
      <c r="C51" s="34">
        <v>4300</v>
      </c>
      <c r="D51" s="27" t="s">
        <v>78</v>
      </c>
      <c r="E51" s="227">
        <v>-1000</v>
      </c>
      <c r="F51" s="223">
        <v>0</v>
      </c>
      <c r="G51" s="17"/>
    </row>
    <row r="52" spans="1:7" ht="19.5" customHeight="1">
      <c r="A52" s="24"/>
      <c r="B52" s="40">
        <v>80195</v>
      </c>
      <c r="C52" s="25"/>
      <c r="D52" s="31" t="s">
        <v>20</v>
      </c>
      <c r="E52" s="230">
        <v>-2800</v>
      </c>
      <c r="F52" s="225">
        <v>0</v>
      </c>
      <c r="G52" s="17"/>
    </row>
    <row r="53" spans="1:7" ht="19.5" customHeight="1">
      <c r="A53" s="24"/>
      <c r="B53" s="25"/>
      <c r="C53" s="34">
        <v>4210</v>
      </c>
      <c r="D53" s="27" t="s">
        <v>235</v>
      </c>
      <c r="E53" s="227">
        <v>-1300</v>
      </c>
      <c r="F53" s="223">
        <v>0</v>
      </c>
      <c r="G53" s="17"/>
    </row>
    <row r="54" spans="1:7" ht="19.5" customHeight="1">
      <c r="A54" s="24"/>
      <c r="B54" s="25"/>
      <c r="C54" s="34">
        <v>4300</v>
      </c>
      <c r="D54" s="27" t="s">
        <v>78</v>
      </c>
      <c r="E54" s="227">
        <v>-1500</v>
      </c>
      <c r="F54" s="223">
        <v>0</v>
      </c>
      <c r="G54" s="17"/>
    </row>
    <row r="55" spans="1:7" ht="19.5" customHeight="1">
      <c r="A55" s="35">
        <v>851</v>
      </c>
      <c r="B55" s="36"/>
      <c r="C55" s="36"/>
      <c r="D55" s="37" t="s">
        <v>247</v>
      </c>
      <c r="E55" s="217">
        <v>-8731.55</v>
      </c>
      <c r="F55" s="239">
        <v>8731.55</v>
      </c>
      <c r="G55" s="17"/>
    </row>
    <row r="56" spans="1:7" ht="19.5" customHeight="1">
      <c r="A56" s="24"/>
      <c r="B56" s="40">
        <v>85153</v>
      </c>
      <c r="C56" s="25"/>
      <c r="D56" s="31" t="s">
        <v>248</v>
      </c>
      <c r="E56" s="230">
        <v>-2000</v>
      </c>
      <c r="F56" s="225">
        <v>0</v>
      </c>
      <c r="G56" s="17"/>
    </row>
    <row r="57" spans="1:7" ht="19.5" customHeight="1">
      <c r="A57" s="24"/>
      <c r="B57" s="25"/>
      <c r="C57" s="34">
        <v>4210</v>
      </c>
      <c r="D57" s="27" t="s">
        <v>235</v>
      </c>
      <c r="E57" s="222">
        <v>-700</v>
      </c>
      <c r="F57" s="223">
        <v>0</v>
      </c>
      <c r="G57" s="17"/>
    </row>
    <row r="58" spans="1:7" ht="19.5" customHeight="1">
      <c r="A58" s="24"/>
      <c r="B58" s="25"/>
      <c r="C58" s="34">
        <v>4300</v>
      </c>
      <c r="D58" s="27" t="s">
        <v>78</v>
      </c>
      <c r="E58" s="227">
        <v>-1100</v>
      </c>
      <c r="F58" s="223">
        <v>0</v>
      </c>
      <c r="G58" s="17"/>
    </row>
    <row r="59" spans="1:7" ht="19.5" customHeight="1">
      <c r="A59" s="24"/>
      <c r="B59" s="25"/>
      <c r="C59" s="34">
        <v>4410</v>
      </c>
      <c r="D59" s="27" t="s">
        <v>88</v>
      </c>
      <c r="E59" s="222">
        <v>-200</v>
      </c>
      <c r="F59" s="223">
        <v>0</v>
      </c>
      <c r="G59" s="17"/>
    </row>
    <row r="60" spans="1:7" ht="19.5" customHeight="1">
      <c r="A60" s="24"/>
      <c r="B60" s="40">
        <v>85154</v>
      </c>
      <c r="C60" s="25"/>
      <c r="D60" s="31" t="s">
        <v>249</v>
      </c>
      <c r="E60" s="230">
        <v>-6731.55</v>
      </c>
      <c r="F60" s="236">
        <v>8731.55</v>
      </c>
      <c r="G60" s="17"/>
    </row>
    <row r="61" spans="1:7" ht="19.5" customHeight="1">
      <c r="A61" s="24"/>
      <c r="B61" s="25"/>
      <c r="C61" s="34">
        <v>4170</v>
      </c>
      <c r="D61" s="27" t="s">
        <v>68</v>
      </c>
      <c r="E61" s="222">
        <v>-960</v>
      </c>
      <c r="F61" s="223">
        <v>0</v>
      </c>
      <c r="G61" s="17"/>
    </row>
    <row r="62" spans="1:7" ht="19.5" customHeight="1">
      <c r="A62" s="24"/>
      <c r="B62" s="25"/>
      <c r="C62" s="34">
        <v>4210</v>
      </c>
      <c r="D62" s="27" t="s">
        <v>235</v>
      </c>
      <c r="E62" s="233">
        <v>0</v>
      </c>
      <c r="F62" s="237">
        <v>8731.55</v>
      </c>
      <c r="G62" s="17"/>
    </row>
    <row r="63" spans="1:7" ht="19.5" customHeight="1">
      <c r="A63" s="24"/>
      <c r="B63" s="25"/>
      <c r="C63" s="34">
        <v>4240</v>
      </c>
      <c r="D63" s="27" t="s">
        <v>250</v>
      </c>
      <c r="E63" s="227">
        <v>-1000</v>
      </c>
      <c r="F63" s="223">
        <v>0</v>
      </c>
      <c r="G63" s="17"/>
    </row>
    <row r="64" spans="1:7" ht="19.5" customHeight="1">
      <c r="A64" s="24"/>
      <c r="B64" s="25"/>
      <c r="C64" s="34">
        <v>4260</v>
      </c>
      <c r="D64" s="27" t="s">
        <v>72</v>
      </c>
      <c r="E64" s="222">
        <v>-914.62</v>
      </c>
      <c r="F64" s="223">
        <v>0</v>
      </c>
      <c r="G64" s="17"/>
    </row>
    <row r="65" spans="1:7" ht="19.5" customHeight="1">
      <c r="A65" s="24"/>
      <c r="B65" s="25"/>
      <c r="C65" s="34">
        <v>4300</v>
      </c>
      <c r="D65" s="27" t="s">
        <v>78</v>
      </c>
      <c r="E65" s="227">
        <v>-1556.93</v>
      </c>
      <c r="F65" s="223">
        <v>0</v>
      </c>
      <c r="G65" s="17"/>
    </row>
    <row r="66" spans="1:7" ht="19.5" customHeight="1">
      <c r="A66" s="24"/>
      <c r="B66" s="25"/>
      <c r="C66" s="34">
        <v>4410</v>
      </c>
      <c r="D66" s="27" t="s">
        <v>88</v>
      </c>
      <c r="E66" s="222">
        <v>-500</v>
      </c>
      <c r="F66" s="223">
        <v>0</v>
      </c>
      <c r="G66" s="17"/>
    </row>
    <row r="67" spans="1:7" ht="19.5" customHeight="1">
      <c r="A67" s="24"/>
      <c r="B67" s="25"/>
      <c r="C67" s="34">
        <v>4610</v>
      </c>
      <c r="D67" s="27" t="s">
        <v>251</v>
      </c>
      <c r="E67" s="227">
        <v>-1800</v>
      </c>
      <c r="F67" s="223">
        <v>0</v>
      </c>
      <c r="G67" s="17"/>
    </row>
    <row r="68" spans="1:7" ht="19.5" customHeight="1">
      <c r="A68" s="35">
        <v>852</v>
      </c>
      <c r="B68" s="36"/>
      <c r="C68" s="36"/>
      <c r="D68" s="37" t="s">
        <v>252</v>
      </c>
      <c r="E68" s="229">
        <v>-38272.86</v>
      </c>
      <c r="F68" s="220">
        <v>0</v>
      </c>
      <c r="G68" s="17"/>
    </row>
    <row r="69" spans="1:7" ht="19.5" customHeight="1">
      <c r="A69" s="19"/>
      <c r="B69" s="39">
        <v>85202</v>
      </c>
      <c r="C69" s="21"/>
      <c r="D69" s="22" t="s">
        <v>253</v>
      </c>
      <c r="E69" s="216">
        <v>-11304.67</v>
      </c>
      <c r="F69" s="221">
        <v>0</v>
      </c>
      <c r="G69" s="17"/>
    </row>
    <row r="70" spans="1:7" ht="19.5" customHeight="1">
      <c r="A70" s="24"/>
      <c r="B70" s="25"/>
      <c r="C70" s="34">
        <v>3110</v>
      </c>
      <c r="D70" s="27" t="s">
        <v>254</v>
      </c>
      <c r="E70" s="228">
        <v>-11304.67</v>
      </c>
      <c r="F70" s="223">
        <v>0</v>
      </c>
      <c r="G70" s="17"/>
    </row>
    <row r="71" spans="1:7" ht="30" customHeight="1">
      <c r="A71" s="24"/>
      <c r="B71" s="40">
        <v>85214</v>
      </c>
      <c r="C71" s="25"/>
      <c r="D71" s="31" t="s">
        <v>265</v>
      </c>
      <c r="E71" s="230">
        <v>-3500</v>
      </c>
      <c r="F71" s="225">
        <v>0</v>
      </c>
      <c r="G71" s="17"/>
    </row>
    <row r="72" spans="1:7" ht="19.5" customHeight="1">
      <c r="A72" s="24"/>
      <c r="B72" s="25"/>
      <c r="C72" s="34">
        <v>3110</v>
      </c>
      <c r="D72" s="27" t="s">
        <v>254</v>
      </c>
      <c r="E72" s="227">
        <v>-3500</v>
      </c>
      <c r="F72" s="223">
        <v>0</v>
      </c>
      <c r="G72" s="17"/>
    </row>
    <row r="73" spans="1:7" ht="19.5" customHeight="1">
      <c r="A73" s="24"/>
      <c r="B73" s="40">
        <v>85295</v>
      </c>
      <c r="C73" s="25"/>
      <c r="D73" s="31" t="s">
        <v>20</v>
      </c>
      <c r="E73" s="241">
        <v>-23468.19</v>
      </c>
      <c r="F73" s="225">
        <v>0</v>
      </c>
      <c r="G73" s="17"/>
    </row>
    <row r="74" spans="1:7" ht="19.5" customHeight="1">
      <c r="A74" s="24"/>
      <c r="B74" s="25"/>
      <c r="C74" s="34">
        <v>3110</v>
      </c>
      <c r="D74" s="27" t="s">
        <v>254</v>
      </c>
      <c r="E74" s="228">
        <v>-21998.350000000002</v>
      </c>
      <c r="F74" s="223">
        <v>0</v>
      </c>
      <c r="G74" s="17"/>
    </row>
    <row r="75" spans="1:7" ht="19.5" customHeight="1">
      <c r="A75" s="24"/>
      <c r="B75" s="25"/>
      <c r="C75" s="34">
        <v>4210</v>
      </c>
      <c r="D75" s="27" t="s">
        <v>235</v>
      </c>
      <c r="E75" s="227">
        <v>-1392.28</v>
      </c>
      <c r="F75" s="223">
        <v>0</v>
      </c>
      <c r="G75" s="17"/>
    </row>
    <row r="76" spans="1:7" ht="19.5" customHeight="1">
      <c r="A76" s="24"/>
      <c r="B76" s="25"/>
      <c r="C76" s="34">
        <v>4260</v>
      </c>
      <c r="D76" s="27" t="s">
        <v>72</v>
      </c>
      <c r="E76" s="242">
        <v>-77.56</v>
      </c>
      <c r="F76" s="223">
        <v>0</v>
      </c>
      <c r="G76" s="17"/>
    </row>
    <row r="77" spans="1:7" ht="19.5" customHeight="1">
      <c r="A77" s="35">
        <v>900</v>
      </c>
      <c r="B77" s="36"/>
      <c r="C77" s="36"/>
      <c r="D77" s="37" t="s">
        <v>255</v>
      </c>
      <c r="E77" s="229">
        <v>-16500</v>
      </c>
      <c r="F77" s="243">
        <v>45000</v>
      </c>
      <c r="G77" s="17"/>
    </row>
    <row r="78" spans="1:7" ht="19.5" customHeight="1">
      <c r="A78" s="19"/>
      <c r="B78" s="39">
        <v>90003</v>
      </c>
      <c r="C78" s="21"/>
      <c r="D78" s="22" t="s">
        <v>256</v>
      </c>
      <c r="E78" s="216">
        <v>-10000</v>
      </c>
      <c r="F78" s="221">
        <v>0</v>
      </c>
      <c r="G78" s="17"/>
    </row>
    <row r="79" spans="1:7" ht="19.5" customHeight="1">
      <c r="A79" s="24"/>
      <c r="B79" s="25"/>
      <c r="C79" s="34">
        <v>6069</v>
      </c>
      <c r="D79" s="27" t="s">
        <v>245</v>
      </c>
      <c r="E79" s="228">
        <v>-10000</v>
      </c>
      <c r="F79" s="223">
        <v>0</v>
      </c>
      <c r="G79" s="17"/>
    </row>
    <row r="80" spans="1:7" ht="19.5" customHeight="1">
      <c r="A80" s="24"/>
      <c r="B80" s="40">
        <v>90015</v>
      </c>
      <c r="C80" s="25"/>
      <c r="D80" s="31" t="s">
        <v>257</v>
      </c>
      <c r="E80" s="235">
        <v>0</v>
      </c>
      <c r="F80" s="244">
        <v>45000</v>
      </c>
      <c r="G80" s="17"/>
    </row>
    <row r="81" spans="1:7" ht="19.5" customHeight="1">
      <c r="A81" s="24"/>
      <c r="B81" s="25"/>
      <c r="C81" s="34">
        <v>4260</v>
      </c>
      <c r="D81" s="27" t="s">
        <v>72</v>
      </c>
      <c r="E81" s="233">
        <v>0</v>
      </c>
      <c r="F81" s="245">
        <v>15000</v>
      </c>
      <c r="G81" s="17"/>
    </row>
    <row r="82" spans="1:7" ht="19.5" customHeight="1">
      <c r="A82" s="24"/>
      <c r="B82" s="25"/>
      <c r="C82" s="34">
        <v>4300</v>
      </c>
      <c r="D82" s="27" t="s">
        <v>78</v>
      </c>
      <c r="E82" s="233">
        <v>0</v>
      </c>
      <c r="F82" s="245">
        <v>30000</v>
      </c>
      <c r="G82" s="17"/>
    </row>
    <row r="83" spans="1:7" ht="19.5" customHeight="1">
      <c r="A83" s="24"/>
      <c r="B83" s="40">
        <v>90078</v>
      </c>
      <c r="C83" s="25"/>
      <c r="D83" s="31" t="s">
        <v>258</v>
      </c>
      <c r="E83" s="230">
        <v>-6000</v>
      </c>
      <c r="F83" s="225">
        <v>0</v>
      </c>
      <c r="G83" s="17"/>
    </row>
    <row r="84" spans="1:7" ht="19.5" customHeight="1">
      <c r="A84" s="24"/>
      <c r="B84" s="25"/>
      <c r="C84" s="34">
        <v>4210</v>
      </c>
      <c r="D84" s="27" t="s">
        <v>235</v>
      </c>
      <c r="E84" s="227">
        <v>-6000</v>
      </c>
      <c r="F84" s="223">
        <v>0</v>
      </c>
      <c r="G84" s="17"/>
    </row>
    <row r="85" spans="1:7" ht="19.5" customHeight="1">
      <c r="A85" s="24"/>
      <c r="B85" s="40">
        <v>90095</v>
      </c>
      <c r="C85" s="25"/>
      <c r="D85" s="31" t="s">
        <v>20</v>
      </c>
      <c r="E85" s="246">
        <v>-500</v>
      </c>
      <c r="F85" s="225">
        <v>0</v>
      </c>
      <c r="G85" s="17"/>
    </row>
    <row r="86" spans="1:7" ht="19.5" customHeight="1">
      <c r="A86" s="24"/>
      <c r="B86" s="25"/>
      <c r="C86" s="34">
        <v>4210</v>
      </c>
      <c r="D86" s="27" t="s">
        <v>235</v>
      </c>
      <c r="E86" s="222">
        <v>-500</v>
      </c>
      <c r="F86" s="223">
        <v>0</v>
      </c>
      <c r="G86" s="17"/>
    </row>
    <row r="87" spans="1:7" ht="19.5" customHeight="1">
      <c r="A87" s="35">
        <v>921</v>
      </c>
      <c r="B87" s="36"/>
      <c r="C87" s="36"/>
      <c r="D87" s="37" t="s">
        <v>259</v>
      </c>
      <c r="E87" s="217">
        <v>-5000</v>
      </c>
      <c r="F87" s="220">
        <v>0</v>
      </c>
      <c r="G87" s="17"/>
    </row>
    <row r="88" spans="1:7" ht="19.5" customHeight="1">
      <c r="A88" s="19"/>
      <c r="B88" s="39">
        <v>92195</v>
      </c>
      <c r="C88" s="21"/>
      <c r="D88" s="22" t="s">
        <v>20</v>
      </c>
      <c r="E88" s="215">
        <v>-5000</v>
      </c>
      <c r="F88" s="221">
        <v>0</v>
      </c>
      <c r="G88" s="17"/>
    </row>
    <row r="89" spans="1:7" ht="19.5" customHeight="1">
      <c r="A89" s="24"/>
      <c r="B89" s="25"/>
      <c r="C89" s="34">
        <v>4210</v>
      </c>
      <c r="D89" s="27" t="s">
        <v>235</v>
      </c>
      <c r="E89" s="227">
        <v>-5000</v>
      </c>
      <c r="F89" s="223">
        <v>0</v>
      </c>
      <c r="G89" s="17"/>
    </row>
    <row r="90" spans="1:7" ht="19.5" customHeight="1">
      <c r="A90" s="35">
        <v>926</v>
      </c>
      <c r="B90" s="36"/>
      <c r="C90" s="36"/>
      <c r="D90" s="37" t="s">
        <v>260</v>
      </c>
      <c r="E90" s="217">
        <v>-2000</v>
      </c>
      <c r="F90" s="220">
        <v>0</v>
      </c>
      <c r="G90" s="17"/>
    </row>
    <row r="91" spans="1:7" ht="19.5" customHeight="1">
      <c r="A91" s="19"/>
      <c r="B91" s="39">
        <v>92695</v>
      </c>
      <c r="C91" s="21"/>
      <c r="D91" s="22" t="s">
        <v>20</v>
      </c>
      <c r="E91" s="215">
        <v>-2000</v>
      </c>
      <c r="F91" s="221">
        <v>0</v>
      </c>
      <c r="G91" s="17"/>
    </row>
    <row r="92" spans="1:7" ht="19.5" customHeight="1" thickBot="1">
      <c r="A92" s="41"/>
      <c r="B92" s="42"/>
      <c r="C92" s="247">
        <v>6060</v>
      </c>
      <c r="D92" s="43" t="s">
        <v>245</v>
      </c>
      <c r="E92" s="248">
        <v>-2000</v>
      </c>
      <c r="F92" s="249">
        <v>0</v>
      </c>
      <c r="G92" s="17"/>
    </row>
    <row r="93" spans="1:7" ht="19.5" customHeight="1" thickBot="1" thickTop="1">
      <c r="A93" s="18"/>
      <c r="B93" s="353" t="s">
        <v>26</v>
      </c>
      <c r="C93" s="354"/>
      <c r="D93" s="3">
        <f>E93+F93</f>
        <v>-834149.8599999999</v>
      </c>
      <c r="E93" s="250">
        <v>-1248538.41</v>
      </c>
      <c r="F93" s="251">
        <v>414388.55</v>
      </c>
      <c r="G93" s="17"/>
    </row>
    <row r="94" spans="1:6" ht="19.5" customHeight="1" thickTop="1">
      <c r="A94" s="1"/>
      <c r="B94" s="2"/>
      <c r="E94" s="18"/>
      <c r="F94" s="18"/>
    </row>
  </sheetData>
  <mergeCells count="4">
    <mergeCell ref="B93:C93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B1">
      <selection activeCell="A6" sqref="A6:K6"/>
    </sheetView>
  </sheetViews>
  <sheetFormatPr defaultColWidth="9.140625" defaultRowHeight="12.75"/>
  <cols>
    <col min="1" max="1" width="1.57421875" style="0" customWidth="1"/>
    <col min="2" max="2" width="6.57421875" style="0" customWidth="1"/>
    <col min="3" max="3" width="8.7109375" style="0" customWidth="1"/>
    <col min="4" max="4" width="41.57421875" style="0" customWidth="1"/>
    <col min="5" max="5" width="6.57421875" style="0" customWidth="1"/>
    <col min="6" max="6" width="14.421875" style="0" customWidth="1"/>
    <col min="7" max="7" width="13.57421875" style="0" customWidth="1"/>
    <col min="8" max="8" width="14.140625" style="0" customWidth="1"/>
    <col min="9" max="9" width="10.421875" style="0" customWidth="1"/>
    <col min="10" max="10" width="13.57421875" style="0" customWidth="1"/>
    <col min="11" max="11" width="9.8515625" style="0" customWidth="1"/>
  </cols>
  <sheetData>
    <row r="1" spans="2:4" ht="12.75">
      <c r="B1" s="365" t="s">
        <v>200</v>
      </c>
      <c r="C1" s="366"/>
      <c r="D1" s="367"/>
    </row>
    <row r="2" spans="2:10" ht="12.75" customHeight="1">
      <c r="B2" s="365" t="s">
        <v>331</v>
      </c>
      <c r="C2" s="366"/>
      <c r="D2" s="367"/>
      <c r="E2" s="156"/>
      <c r="F2" s="368" t="s">
        <v>201</v>
      </c>
      <c r="G2" s="368"/>
      <c r="H2" s="368"/>
      <c r="I2" s="368"/>
      <c r="J2" s="368"/>
    </row>
    <row r="3" spans="4:10" ht="14.25" customHeight="1">
      <c r="D3" s="157"/>
      <c r="E3" s="158"/>
      <c r="F3" s="369" t="s">
        <v>202</v>
      </c>
      <c r="G3" s="369"/>
      <c r="H3" s="369"/>
      <c r="I3" s="369"/>
      <c r="J3" s="369"/>
    </row>
    <row r="4" spans="4:10" ht="12.75" customHeight="1">
      <c r="D4" s="157"/>
      <c r="E4" s="369" t="s">
        <v>179</v>
      </c>
      <c r="F4" s="369"/>
      <c r="G4" s="369"/>
      <c r="H4" s="369"/>
      <c r="I4" s="369"/>
      <c r="J4" s="369"/>
    </row>
    <row r="5" spans="1:11" ht="16.5" customHeight="1">
      <c r="A5" s="370" t="s">
        <v>203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1" ht="15.75" customHeight="1">
      <c r="A6" s="370" t="s">
        <v>204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</row>
    <row r="7" ht="12.75" customHeight="1" thickBot="1">
      <c r="J7" s="157" t="s">
        <v>205</v>
      </c>
    </row>
    <row r="8" spans="2:11" ht="9" customHeight="1">
      <c r="B8" s="371" t="s">
        <v>9</v>
      </c>
      <c r="C8" s="351" t="s">
        <v>27</v>
      </c>
      <c r="D8" s="351" t="s">
        <v>206</v>
      </c>
      <c r="E8" s="351" t="s">
        <v>110</v>
      </c>
      <c r="F8" s="339" t="s">
        <v>207</v>
      </c>
      <c r="G8" s="341" t="s">
        <v>208</v>
      </c>
      <c r="H8" s="342"/>
      <c r="I8" s="342"/>
      <c r="J8" s="342"/>
      <c r="K8" s="343"/>
    </row>
    <row r="9" spans="2:11" s="159" customFormat="1" ht="18" customHeight="1">
      <c r="B9" s="372"/>
      <c r="C9" s="352"/>
      <c r="D9" s="352"/>
      <c r="E9" s="352"/>
      <c r="F9" s="340"/>
      <c r="G9" s="160" t="s">
        <v>209</v>
      </c>
      <c r="H9" s="161" t="s">
        <v>210</v>
      </c>
      <c r="I9" s="161" t="s">
        <v>211</v>
      </c>
      <c r="J9" s="161" t="s">
        <v>212</v>
      </c>
      <c r="K9" s="162" t="s">
        <v>213</v>
      </c>
    </row>
    <row r="10" spans="2:11" s="159" customFormat="1" ht="24.75" customHeight="1">
      <c r="B10" s="191" t="s">
        <v>118</v>
      </c>
      <c r="C10" s="192"/>
      <c r="D10" s="165" t="s">
        <v>228</v>
      </c>
      <c r="E10" s="166"/>
      <c r="F10" s="194">
        <f>SUM(F11:F11)</f>
        <v>687428.45</v>
      </c>
      <c r="G10" s="195">
        <f>SUM(G11:G11)</f>
        <v>687428.45</v>
      </c>
      <c r="H10" s="196">
        <f>H11</f>
        <v>8807</v>
      </c>
      <c r="I10" s="196">
        <f>I11</f>
        <v>1419.16</v>
      </c>
      <c r="J10" s="196">
        <f>J11</f>
        <v>673949.46</v>
      </c>
      <c r="K10" s="197">
        <f>SUM(K11:K11)</f>
        <v>3252.83</v>
      </c>
    </row>
    <row r="11" spans="2:11" s="159" customFormat="1" ht="19.5" customHeight="1">
      <c r="B11" s="193"/>
      <c r="C11" s="180" t="s">
        <v>227</v>
      </c>
      <c r="D11" s="169" t="s">
        <v>20</v>
      </c>
      <c r="E11" s="169">
        <v>2010</v>
      </c>
      <c r="F11" s="198">
        <v>687428.45</v>
      </c>
      <c r="G11" s="199">
        <f>SUM(H11:K11)</f>
        <v>687428.45</v>
      </c>
      <c r="H11" s="200">
        <v>8807</v>
      </c>
      <c r="I11" s="200">
        <v>1419.16</v>
      </c>
      <c r="J11" s="200">
        <v>673949.46</v>
      </c>
      <c r="K11" s="201">
        <v>3252.83</v>
      </c>
    </row>
    <row r="12" spans="2:11" ht="24.75" customHeight="1">
      <c r="B12" s="163">
        <v>750</v>
      </c>
      <c r="C12" s="164"/>
      <c r="D12" s="165" t="str">
        <f>'[1]1'!C18</f>
        <v>ADMINISTRACJA PUBLICZNA</v>
      </c>
      <c r="E12" s="166"/>
      <c r="F12" s="194">
        <f>SUM(F13:F13)</f>
        <v>59246</v>
      </c>
      <c r="G12" s="195">
        <f>SUM(G13:G13)</f>
        <v>59246</v>
      </c>
      <c r="H12" s="196">
        <f>H13</f>
        <v>48830</v>
      </c>
      <c r="I12" s="196">
        <f>I13</f>
        <v>8597</v>
      </c>
      <c r="J12" s="196">
        <f>J13</f>
        <v>0</v>
      </c>
      <c r="K12" s="197">
        <f>SUM(K13:K13)</f>
        <v>1819</v>
      </c>
    </row>
    <row r="13" spans="2:11" ht="18" customHeight="1">
      <c r="B13" s="167"/>
      <c r="C13" s="168">
        <v>75011</v>
      </c>
      <c r="D13" s="169" t="s">
        <v>214</v>
      </c>
      <c r="E13" s="169">
        <v>2010</v>
      </c>
      <c r="F13" s="198">
        <v>59246</v>
      </c>
      <c r="G13" s="199">
        <f>SUM(H13:K13)</f>
        <v>59246</v>
      </c>
      <c r="H13" s="200">
        <v>48830</v>
      </c>
      <c r="I13" s="200">
        <v>8597</v>
      </c>
      <c r="J13" s="200"/>
      <c r="K13" s="201">
        <v>1819</v>
      </c>
    </row>
    <row r="14" spans="2:11" ht="40.5" customHeight="1">
      <c r="B14" s="163">
        <v>751</v>
      </c>
      <c r="C14" s="164"/>
      <c r="D14" s="170" t="str">
        <f>'[1]1'!C19</f>
        <v>URZĘDY NACZELNYCH ORGANÓW WŁADZY PAŃSTWOWEJ, KONTROLI I OCHRONY PRAWA ORAZ SĄDOWNICTWA</v>
      </c>
      <c r="E14" s="166"/>
      <c r="F14" s="194">
        <f aca="true" t="shared" si="0" ref="F14:K14">F15+F16</f>
        <v>16117</v>
      </c>
      <c r="G14" s="195">
        <f t="shared" si="0"/>
        <v>16117</v>
      </c>
      <c r="H14" s="196">
        <f t="shared" si="0"/>
        <v>5179</v>
      </c>
      <c r="I14" s="196">
        <f t="shared" si="0"/>
        <v>702.49</v>
      </c>
      <c r="J14" s="196">
        <f t="shared" si="0"/>
        <v>0</v>
      </c>
      <c r="K14" s="197">
        <f t="shared" si="0"/>
        <v>10235.51</v>
      </c>
    </row>
    <row r="15" spans="2:11" ht="24.75" customHeight="1">
      <c r="B15" s="167"/>
      <c r="C15" s="168">
        <v>75101</v>
      </c>
      <c r="D15" s="169" t="s">
        <v>215</v>
      </c>
      <c r="E15" s="169">
        <v>2010</v>
      </c>
      <c r="F15" s="198">
        <v>1540</v>
      </c>
      <c r="G15" s="199">
        <f>SUM(H15:K15)</f>
        <v>1540</v>
      </c>
      <c r="H15" s="200">
        <v>1311</v>
      </c>
      <c r="I15" s="200">
        <v>229</v>
      </c>
      <c r="J15" s="200"/>
      <c r="K15" s="201"/>
    </row>
    <row r="16" spans="2:11" ht="15.75" customHeight="1">
      <c r="B16" s="167"/>
      <c r="C16" s="168">
        <v>75113</v>
      </c>
      <c r="D16" s="169" t="s">
        <v>229</v>
      </c>
      <c r="E16" s="169">
        <v>2010</v>
      </c>
      <c r="F16" s="198">
        <v>14577</v>
      </c>
      <c r="G16" s="199">
        <f>SUM(H16:K16)</f>
        <v>14577</v>
      </c>
      <c r="H16" s="200">
        <v>3868</v>
      </c>
      <c r="I16" s="200">
        <v>473.49</v>
      </c>
      <c r="J16" s="200"/>
      <c r="K16" s="201">
        <v>10235.51</v>
      </c>
    </row>
    <row r="17" spans="2:11" ht="31.5" customHeight="1">
      <c r="B17" s="163">
        <v>754</v>
      </c>
      <c r="C17" s="164"/>
      <c r="D17" s="170" t="str">
        <f>'[1]1'!C21</f>
        <v>BEZPIECZEŃSTWO PUBLICZNE I OCHRONA PRZECIWPOŻAROWA</v>
      </c>
      <c r="E17" s="166"/>
      <c r="F17" s="194">
        <f aca="true" t="shared" si="1" ref="F17:K17">SUM(F18:F18)</f>
        <v>1000</v>
      </c>
      <c r="G17" s="195">
        <f t="shared" si="1"/>
        <v>1000</v>
      </c>
      <c r="H17" s="196">
        <f t="shared" si="1"/>
        <v>0</v>
      </c>
      <c r="I17" s="196">
        <f t="shared" si="1"/>
        <v>0</v>
      </c>
      <c r="J17" s="196">
        <f t="shared" si="1"/>
        <v>0</v>
      </c>
      <c r="K17" s="197">
        <f t="shared" si="1"/>
        <v>1000</v>
      </c>
    </row>
    <row r="18" spans="2:11" ht="18" customHeight="1">
      <c r="B18" s="167"/>
      <c r="C18" s="168">
        <v>75414</v>
      </c>
      <c r="D18" s="169" t="s">
        <v>216</v>
      </c>
      <c r="E18" s="169">
        <v>2010</v>
      </c>
      <c r="F18" s="198">
        <v>1000</v>
      </c>
      <c r="G18" s="199">
        <f>SUM(H18:K18)</f>
        <v>1000</v>
      </c>
      <c r="H18" s="200"/>
      <c r="I18" s="200"/>
      <c r="J18" s="200"/>
      <c r="K18" s="201">
        <v>1000</v>
      </c>
    </row>
    <row r="19" spans="2:17" ht="24.75" customHeight="1">
      <c r="B19" s="163">
        <v>852</v>
      </c>
      <c r="C19" s="164"/>
      <c r="D19" s="165" t="str">
        <f>'[1]1'!C27</f>
        <v>POMOC SPOŁECZNA</v>
      </c>
      <c r="E19" s="166"/>
      <c r="F19" s="194">
        <f aca="true" t="shared" si="2" ref="F19:K19">SUM(F20:F22)</f>
        <v>2658089</v>
      </c>
      <c r="G19" s="195">
        <f t="shared" si="2"/>
        <v>2658089</v>
      </c>
      <c r="H19" s="196">
        <f t="shared" si="2"/>
        <v>56754.34</v>
      </c>
      <c r="I19" s="196">
        <f t="shared" si="2"/>
        <v>12210.16</v>
      </c>
      <c r="J19" s="196">
        <f t="shared" si="2"/>
        <v>2578581</v>
      </c>
      <c r="K19" s="197">
        <f t="shared" si="2"/>
        <v>10543.5</v>
      </c>
      <c r="L19" s="171"/>
      <c r="M19" s="171"/>
      <c r="N19" s="171"/>
      <c r="O19" s="171"/>
      <c r="P19" s="171"/>
      <c r="Q19" s="172"/>
    </row>
    <row r="20" spans="2:17" s="173" customFormat="1" ht="24.75" customHeight="1">
      <c r="B20" s="174"/>
      <c r="C20" s="175">
        <v>85212</v>
      </c>
      <c r="D20" s="176" t="s">
        <v>217</v>
      </c>
      <c r="E20" s="177">
        <v>2010</v>
      </c>
      <c r="F20" s="202">
        <v>2614000</v>
      </c>
      <c r="G20" s="199">
        <f>SUM(H20:K20)</f>
        <v>2614000</v>
      </c>
      <c r="H20" s="203">
        <v>56754.34</v>
      </c>
      <c r="I20" s="203">
        <v>8702.16</v>
      </c>
      <c r="J20" s="203">
        <v>2538000</v>
      </c>
      <c r="K20" s="204">
        <v>10543.5</v>
      </c>
      <c r="L20" s="178"/>
      <c r="M20" s="178"/>
      <c r="N20" s="178"/>
      <c r="O20" s="178"/>
      <c r="P20" s="178"/>
      <c r="Q20" s="179"/>
    </row>
    <row r="21" spans="2:11" ht="21" customHeight="1">
      <c r="B21" s="167"/>
      <c r="C21" s="180" t="s">
        <v>218</v>
      </c>
      <c r="D21" s="181" t="s">
        <v>219</v>
      </c>
      <c r="E21" s="169">
        <v>2010</v>
      </c>
      <c r="F21" s="198">
        <v>3508</v>
      </c>
      <c r="G21" s="199">
        <f>SUM(H21:K21)</f>
        <v>3508</v>
      </c>
      <c r="H21" s="200"/>
      <c r="I21" s="200">
        <v>3508</v>
      </c>
      <c r="J21" s="200"/>
      <c r="K21" s="201"/>
    </row>
    <row r="22" spans="2:11" ht="29.25" customHeight="1">
      <c r="B22" s="182"/>
      <c r="C22" s="183" t="s">
        <v>220</v>
      </c>
      <c r="D22" s="184" t="s">
        <v>221</v>
      </c>
      <c r="E22" s="185">
        <v>2010</v>
      </c>
      <c r="F22" s="205">
        <v>40581</v>
      </c>
      <c r="G22" s="206">
        <f>SUM(H22:K22)</f>
        <v>40581</v>
      </c>
      <c r="H22" s="207"/>
      <c r="I22" s="207"/>
      <c r="J22" s="207">
        <v>40581</v>
      </c>
      <c r="K22" s="208"/>
    </row>
    <row r="23" spans="2:11" ht="24" customHeight="1">
      <c r="B23" s="163">
        <v>921</v>
      </c>
      <c r="C23" s="164"/>
      <c r="D23" s="170" t="s">
        <v>231</v>
      </c>
      <c r="E23" s="166"/>
      <c r="F23" s="194">
        <f aca="true" t="shared" si="3" ref="F23:K23">SUM(F24:F24)</f>
        <v>4507</v>
      </c>
      <c r="G23" s="195">
        <f t="shared" si="3"/>
        <v>4507</v>
      </c>
      <c r="H23" s="196">
        <f t="shared" si="3"/>
        <v>0</v>
      </c>
      <c r="I23" s="196">
        <f t="shared" si="3"/>
        <v>0</v>
      </c>
      <c r="J23" s="196">
        <f t="shared" si="3"/>
        <v>0</v>
      </c>
      <c r="K23" s="197">
        <f t="shared" si="3"/>
        <v>4507</v>
      </c>
    </row>
    <row r="24" spans="2:11" ht="23.25" customHeight="1" thickBot="1">
      <c r="B24" s="167"/>
      <c r="C24" s="168">
        <v>92116</v>
      </c>
      <c r="D24" s="169" t="s">
        <v>230</v>
      </c>
      <c r="E24" s="169">
        <v>2010</v>
      </c>
      <c r="F24" s="198">
        <v>4507</v>
      </c>
      <c r="G24" s="199">
        <f>SUM(H24:K24)</f>
        <v>4507</v>
      </c>
      <c r="H24" s="200"/>
      <c r="I24" s="200"/>
      <c r="J24" s="200"/>
      <c r="K24" s="201">
        <v>4507</v>
      </c>
    </row>
    <row r="25" spans="2:12" ht="24.75" customHeight="1" thickBot="1">
      <c r="B25" s="344" t="s">
        <v>222</v>
      </c>
      <c r="C25" s="345"/>
      <c r="D25" s="345"/>
      <c r="E25" s="186"/>
      <c r="F25" s="209">
        <f>F12+F14+F17+F19+F10+F23</f>
        <v>3426387.45</v>
      </c>
      <c r="G25" s="210">
        <f>G12+G14+G17+G19+G10+G23</f>
        <v>3426387.45</v>
      </c>
      <c r="H25" s="211">
        <f>H12+H14+H17+H19+H23</f>
        <v>110763.34</v>
      </c>
      <c r="I25" s="211">
        <f>I12+I14+I17+I19+I23</f>
        <v>21509.65</v>
      </c>
      <c r="J25" s="211">
        <f>J12+J14+J17+J19+J23</f>
        <v>2578581</v>
      </c>
      <c r="K25" s="212">
        <f>K12+K14+K17+K19+K23</f>
        <v>28105.010000000002</v>
      </c>
      <c r="L25" s="187"/>
    </row>
    <row r="27" spans="3:8" ht="12.75" customHeight="1">
      <c r="C27" s="188" t="s">
        <v>223</v>
      </c>
      <c r="G27" s="346"/>
      <c r="H27" s="346"/>
    </row>
    <row r="28" spans="3:8" ht="12.75" customHeight="1">
      <c r="C28" s="188" t="s">
        <v>224</v>
      </c>
      <c r="E28" s="347">
        <v>14000</v>
      </c>
      <c r="F28" s="347"/>
      <c r="G28" t="s">
        <v>225</v>
      </c>
      <c r="H28" s="189"/>
    </row>
    <row r="29" spans="3:8" ht="12.75">
      <c r="C29" s="188" t="s">
        <v>226</v>
      </c>
      <c r="E29" s="348">
        <v>15000</v>
      </c>
      <c r="F29" s="349"/>
      <c r="G29" t="s">
        <v>225</v>
      </c>
      <c r="H29" s="190"/>
    </row>
    <row r="33" ht="12.75">
      <c r="G33" s="187"/>
    </row>
  </sheetData>
  <mergeCells count="17">
    <mergeCell ref="B25:D25"/>
    <mergeCell ref="G27:H27"/>
    <mergeCell ref="E28:F28"/>
    <mergeCell ref="E29:F29"/>
    <mergeCell ref="E4:J4"/>
    <mergeCell ref="A5:K5"/>
    <mergeCell ref="A6:K6"/>
    <mergeCell ref="B8:B9"/>
    <mergeCell ref="C8:C9"/>
    <mergeCell ref="D8:D9"/>
    <mergeCell ref="E8:E9"/>
    <mergeCell ref="F8:F9"/>
    <mergeCell ref="G8:K8"/>
    <mergeCell ref="B1:D1"/>
    <mergeCell ref="B2:D2"/>
    <mergeCell ref="F2:J2"/>
    <mergeCell ref="F3:J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B1">
      <selection activeCell="D2" sqref="D2"/>
    </sheetView>
  </sheetViews>
  <sheetFormatPr defaultColWidth="9.140625" defaultRowHeight="19.5" customHeight="1"/>
  <cols>
    <col min="1" max="1" width="3.7109375" style="68" customWidth="1"/>
    <col min="2" max="2" width="5.8515625" style="68" customWidth="1"/>
    <col min="3" max="3" width="4.28125" style="68" customWidth="1"/>
    <col min="4" max="4" width="66.7109375" style="68" customWidth="1"/>
    <col min="5" max="5" width="13.28125" style="68" customWidth="1"/>
    <col min="6" max="6" width="11.00390625" style="68" customWidth="1"/>
    <col min="7" max="7" width="10.00390625" style="68" customWidth="1"/>
    <col min="8" max="8" width="12.00390625" style="68" customWidth="1"/>
    <col min="9" max="9" width="11.421875" style="68" customWidth="1"/>
    <col min="10" max="10" width="12.8515625" style="68" customWidth="1"/>
    <col min="11" max="11" width="9.140625" style="68" customWidth="1"/>
    <col min="12" max="12" width="10.7109375" style="68" bestFit="1" customWidth="1"/>
    <col min="13" max="16384" width="9.140625" style="68" customWidth="1"/>
  </cols>
  <sheetData>
    <row r="1" spans="2:4" ht="27.75" customHeight="1">
      <c r="B1" s="350" t="s">
        <v>336</v>
      </c>
      <c r="C1" s="350"/>
      <c r="D1" s="350"/>
    </row>
    <row r="2" spans="1:11" ht="29.25" customHeight="1">
      <c r="A2" s="69"/>
      <c r="F2" s="335" t="s">
        <v>108</v>
      </c>
      <c r="G2" s="335"/>
      <c r="H2" s="335"/>
      <c r="I2" s="335"/>
      <c r="J2" s="335"/>
      <c r="K2" s="70"/>
    </row>
    <row r="3" ht="8.25" customHeight="1">
      <c r="A3" s="69"/>
    </row>
    <row r="4" spans="1:11" ht="24" customHeight="1">
      <c r="A4" s="336" t="s">
        <v>109</v>
      </c>
      <c r="B4" s="336"/>
      <c r="C4" s="336"/>
      <c r="D4" s="336"/>
      <c r="E4" s="336"/>
      <c r="F4" s="336"/>
      <c r="G4" s="336"/>
      <c r="H4" s="336"/>
      <c r="I4" s="336"/>
      <c r="J4" s="336"/>
      <c r="K4" s="71"/>
    </row>
    <row r="5" spans="1:10" ht="20.25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2" ht="33.75" customHeight="1" thickBot="1" thickTop="1">
      <c r="A6" s="73" t="s">
        <v>9</v>
      </c>
      <c r="B6" s="74" t="s">
        <v>27</v>
      </c>
      <c r="C6" s="75" t="s">
        <v>110</v>
      </c>
      <c r="D6" s="76" t="s">
        <v>111</v>
      </c>
      <c r="E6" s="77" t="s">
        <v>112</v>
      </c>
      <c r="F6" s="77" t="s">
        <v>113</v>
      </c>
      <c r="G6" s="77" t="s">
        <v>114</v>
      </c>
      <c r="H6" s="77" t="s">
        <v>115</v>
      </c>
      <c r="I6" s="77" t="s">
        <v>116</v>
      </c>
      <c r="J6" s="78" t="s">
        <v>117</v>
      </c>
      <c r="K6" s="79"/>
      <c r="L6" s="80"/>
    </row>
    <row r="7" spans="1:10" ht="19.5" customHeight="1" thickTop="1">
      <c r="A7" s="81" t="s">
        <v>118</v>
      </c>
      <c r="B7" s="82" t="s">
        <v>119</v>
      </c>
      <c r="C7" s="82" t="s">
        <v>120</v>
      </c>
      <c r="D7" s="83" t="s">
        <v>121</v>
      </c>
      <c r="E7" s="84">
        <v>1611261</v>
      </c>
      <c r="F7" s="84"/>
      <c r="G7" s="84">
        <v>331297</v>
      </c>
      <c r="H7" s="84"/>
      <c r="I7" s="84"/>
      <c r="J7" s="85">
        <f aca="true" t="shared" si="0" ref="J7:J41">SUM(F7:I7)</f>
        <v>331297</v>
      </c>
    </row>
    <row r="8" spans="1:10" ht="19.5" customHeight="1">
      <c r="A8" s="86" t="s">
        <v>118</v>
      </c>
      <c r="B8" s="87" t="s">
        <v>119</v>
      </c>
      <c r="C8" s="87" t="s">
        <v>120</v>
      </c>
      <c r="D8" s="88" t="s">
        <v>122</v>
      </c>
      <c r="E8" s="89">
        <v>1700000</v>
      </c>
      <c r="F8" s="89">
        <f>26177+20000</f>
        <v>46177</v>
      </c>
      <c r="G8" s="89"/>
      <c r="H8" s="89">
        <v>0</v>
      </c>
      <c r="I8" s="89">
        <v>20000</v>
      </c>
      <c r="J8" s="90">
        <f t="shared" si="0"/>
        <v>66177</v>
      </c>
    </row>
    <row r="9" spans="1:10" ht="63.75" customHeight="1">
      <c r="A9" s="86" t="s">
        <v>118</v>
      </c>
      <c r="B9" s="87" t="s">
        <v>119</v>
      </c>
      <c r="C9" s="87" t="s">
        <v>120</v>
      </c>
      <c r="D9" s="88" t="s">
        <v>123</v>
      </c>
      <c r="E9" s="89">
        <v>740000</v>
      </c>
      <c r="F9" s="89">
        <f>71156+220000</f>
        <v>291156</v>
      </c>
      <c r="G9" s="89"/>
      <c r="H9" s="89">
        <v>355600</v>
      </c>
      <c r="I9" s="89"/>
      <c r="J9" s="90">
        <f t="shared" si="0"/>
        <v>646756</v>
      </c>
    </row>
    <row r="10" spans="1:10" ht="40.5" customHeight="1">
      <c r="A10" s="91" t="s">
        <v>118</v>
      </c>
      <c r="B10" s="92" t="s">
        <v>119</v>
      </c>
      <c r="C10" s="87" t="s">
        <v>120</v>
      </c>
      <c r="D10" s="109" t="s">
        <v>124</v>
      </c>
      <c r="E10" s="89">
        <v>39737964</v>
      </c>
      <c r="F10" s="89">
        <f>382000+82387-450000-4000</f>
        <v>10387</v>
      </c>
      <c r="G10" s="89"/>
      <c r="H10" s="89"/>
      <c r="I10" s="89"/>
      <c r="J10" s="90">
        <f t="shared" si="0"/>
        <v>10387</v>
      </c>
    </row>
    <row r="11" spans="1:10" ht="18.75" customHeight="1">
      <c r="A11" s="93" t="s">
        <v>118</v>
      </c>
      <c r="B11" s="94" t="s">
        <v>119</v>
      </c>
      <c r="C11" s="94" t="s">
        <v>120</v>
      </c>
      <c r="D11" s="127" t="s">
        <v>125</v>
      </c>
      <c r="E11" s="95">
        <v>1370000</v>
      </c>
      <c r="F11" s="96">
        <f>650000-H11-I11-33000</f>
        <v>26479</v>
      </c>
      <c r="G11" s="96"/>
      <c r="H11" s="96">
        <v>129000</v>
      </c>
      <c r="I11" s="96">
        <v>461521</v>
      </c>
      <c r="J11" s="97">
        <f t="shared" si="0"/>
        <v>617000</v>
      </c>
    </row>
    <row r="12" spans="1:10" ht="18.75" customHeight="1">
      <c r="A12" s="86" t="s">
        <v>118</v>
      </c>
      <c r="B12" s="87" t="s">
        <v>119</v>
      </c>
      <c r="C12" s="87" t="s">
        <v>120</v>
      </c>
      <c r="D12" s="88" t="s">
        <v>126</v>
      </c>
      <c r="E12" s="98">
        <v>2812416</v>
      </c>
      <c r="F12" s="89">
        <f>1050000-H12-I12-28500</f>
        <v>281207</v>
      </c>
      <c r="G12" s="89"/>
      <c r="H12" s="89">
        <v>407700</v>
      </c>
      <c r="I12" s="89">
        <v>332593</v>
      </c>
      <c r="J12" s="90">
        <f t="shared" si="0"/>
        <v>1021500</v>
      </c>
    </row>
    <row r="13" spans="1:10" ht="27" customHeight="1">
      <c r="A13" s="99" t="s">
        <v>118</v>
      </c>
      <c r="B13" s="100" t="s">
        <v>119</v>
      </c>
      <c r="C13" s="100" t="s">
        <v>120</v>
      </c>
      <c r="D13" s="128" t="s">
        <v>127</v>
      </c>
      <c r="E13" s="101">
        <v>7846790</v>
      </c>
      <c r="F13" s="102">
        <f>1050000-590000</f>
        <v>460000</v>
      </c>
      <c r="G13" s="102"/>
      <c r="H13" s="102"/>
      <c r="I13" s="102"/>
      <c r="J13" s="90">
        <f t="shared" si="0"/>
        <v>460000</v>
      </c>
    </row>
    <row r="14" spans="1:10" ht="18" customHeight="1">
      <c r="A14" s="337" t="s">
        <v>128</v>
      </c>
      <c r="B14" s="374" t="s">
        <v>129</v>
      </c>
      <c r="C14" s="100" t="s">
        <v>120</v>
      </c>
      <c r="D14" s="377" t="s">
        <v>130</v>
      </c>
      <c r="E14" s="380">
        <v>4735636</v>
      </c>
      <c r="F14" s="102">
        <f>70000-68000</f>
        <v>2000</v>
      </c>
      <c r="G14" s="102"/>
      <c r="H14" s="102"/>
      <c r="I14" s="102"/>
      <c r="J14" s="90">
        <f t="shared" si="0"/>
        <v>2000</v>
      </c>
    </row>
    <row r="15" spans="1:10" ht="15.75" customHeight="1">
      <c r="A15" s="338"/>
      <c r="B15" s="375"/>
      <c r="C15" s="87" t="s">
        <v>131</v>
      </c>
      <c r="D15" s="378"/>
      <c r="E15" s="381"/>
      <c r="F15" s="102">
        <v>63257</v>
      </c>
      <c r="G15" s="102"/>
      <c r="H15" s="102"/>
      <c r="I15" s="102">
        <f>1442744-63257</f>
        <v>1379487</v>
      </c>
      <c r="J15" s="90">
        <f t="shared" si="0"/>
        <v>1442744</v>
      </c>
    </row>
    <row r="16" spans="1:10" ht="16.5" customHeight="1">
      <c r="A16" s="373"/>
      <c r="B16" s="376"/>
      <c r="C16" s="87" t="s">
        <v>132</v>
      </c>
      <c r="D16" s="379"/>
      <c r="E16" s="382"/>
      <c r="F16" s="102">
        <v>282126</v>
      </c>
      <c r="G16" s="102"/>
      <c r="H16" s="102"/>
      <c r="I16" s="102"/>
      <c r="J16" s="90">
        <f t="shared" si="0"/>
        <v>282126</v>
      </c>
    </row>
    <row r="17" spans="1:10" ht="19.5" customHeight="1">
      <c r="A17" s="86" t="s">
        <v>128</v>
      </c>
      <c r="B17" s="87" t="s">
        <v>129</v>
      </c>
      <c r="C17" s="87" t="s">
        <v>120</v>
      </c>
      <c r="D17" s="107" t="s">
        <v>133</v>
      </c>
      <c r="E17" s="89">
        <v>857660</v>
      </c>
      <c r="F17" s="89">
        <v>373000</v>
      </c>
      <c r="G17" s="89"/>
      <c r="H17" s="89"/>
      <c r="I17" s="89"/>
      <c r="J17" s="90">
        <f t="shared" si="0"/>
        <v>373000</v>
      </c>
    </row>
    <row r="18" spans="1:10" ht="19.5" customHeight="1">
      <c r="A18" s="61" t="s">
        <v>128</v>
      </c>
      <c r="B18" s="103" t="s">
        <v>129</v>
      </c>
      <c r="C18" s="87" t="s">
        <v>120</v>
      </c>
      <c r="D18" s="383" t="s">
        <v>134</v>
      </c>
      <c r="E18" s="380">
        <v>930000</v>
      </c>
      <c r="F18" s="89">
        <v>42618</v>
      </c>
      <c r="G18" s="89"/>
      <c r="H18" s="89"/>
      <c r="I18" s="89"/>
      <c r="J18" s="90">
        <f t="shared" si="0"/>
        <v>42618</v>
      </c>
    </row>
    <row r="19" spans="1:10" ht="15" customHeight="1">
      <c r="A19" s="337" t="s">
        <v>128</v>
      </c>
      <c r="B19" s="374" t="s">
        <v>129</v>
      </c>
      <c r="C19" s="87" t="s">
        <v>131</v>
      </c>
      <c r="D19" s="384"/>
      <c r="E19" s="381"/>
      <c r="F19" s="89">
        <v>364169</v>
      </c>
      <c r="G19" s="89"/>
      <c r="H19" s="89"/>
      <c r="I19" s="89"/>
      <c r="J19" s="90">
        <f t="shared" si="0"/>
        <v>364169</v>
      </c>
    </row>
    <row r="20" spans="1:10" ht="15" customHeight="1">
      <c r="A20" s="373"/>
      <c r="B20" s="376"/>
      <c r="C20" s="87" t="s">
        <v>132</v>
      </c>
      <c r="D20" s="385"/>
      <c r="E20" s="382"/>
      <c r="F20" s="89">
        <v>15098</v>
      </c>
      <c r="G20" s="89"/>
      <c r="H20" s="89"/>
      <c r="I20" s="89"/>
      <c r="J20" s="90">
        <f t="shared" si="0"/>
        <v>15098</v>
      </c>
    </row>
    <row r="21" spans="1:10" ht="19.5" customHeight="1">
      <c r="A21" s="86" t="s">
        <v>128</v>
      </c>
      <c r="B21" s="87" t="s">
        <v>129</v>
      </c>
      <c r="C21" s="87" t="s">
        <v>120</v>
      </c>
      <c r="D21" s="129" t="s">
        <v>135</v>
      </c>
      <c r="E21" s="89">
        <v>380000</v>
      </c>
      <c r="F21" s="89">
        <f>324000+12000</f>
        <v>336000</v>
      </c>
      <c r="G21" s="89"/>
      <c r="H21" s="89"/>
      <c r="I21" s="89">
        <v>60000</v>
      </c>
      <c r="J21" s="90">
        <f t="shared" si="0"/>
        <v>396000</v>
      </c>
    </row>
    <row r="22" spans="1:10" ht="25.5" customHeight="1">
      <c r="A22" s="99" t="s">
        <v>128</v>
      </c>
      <c r="B22" s="100" t="s">
        <v>129</v>
      </c>
      <c r="C22" s="100" t="s">
        <v>136</v>
      </c>
      <c r="D22" s="104" t="s">
        <v>137</v>
      </c>
      <c r="E22" s="102">
        <v>22000</v>
      </c>
      <c r="F22" s="102">
        <f>22000+800</f>
        <v>22800</v>
      </c>
      <c r="G22" s="102"/>
      <c r="H22" s="102"/>
      <c r="I22" s="102"/>
      <c r="J22" s="105">
        <f>SUM(F22:I22)</f>
        <v>22800</v>
      </c>
    </row>
    <row r="23" spans="1:10" ht="18.75" customHeight="1">
      <c r="A23" s="86" t="s">
        <v>138</v>
      </c>
      <c r="B23" s="87" t="s">
        <v>139</v>
      </c>
      <c r="C23" s="87" t="s">
        <v>136</v>
      </c>
      <c r="D23" s="106" t="s">
        <v>140</v>
      </c>
      <c r="E23" s="89">
        <v>53200</v>
      </c>
      <c r="F23" s="89"/>
      <c r="G23" s="89">
        <v>9424</v>
      </c>
      <c r="H23" s="89"/>
      <c r="I23" s="89"/>
      <c r="J23" s="90">
        <f t="shared" si="0"/>
        <v>9424</v>
      </c>
    </row>
    <row r="24" spans="1:10" ht="19.5" customHeight="1">
      <c r="A24" s="86" t="s">
        <v>138</v>
      </c>
      <c r="B24" s="87" t="s">
        <v>141</v>
      </c>
      <c r="C24" s="87" t="s">
        <v>120</v>
      </c>
      <c r="D24" s="106" t="s">
        <v>142</v>
      </c>
      <c r="E24" s="102">
        <v>72000</v>
      </c>
      <c r="F24" s="102">
        <f>20000+24500+1500</f>
        <v>46000</v>
      </c>
      <c r="G24" s="102"/>
      <c r="H24" s="102"/>
      <c r="I24" s="102"/>
      <c r="J24" s="105">
        <f t="shared" si="0"/>
        <v>46000</v>
      </c>
    </row>
    <row r="25" spans="1:10" ht="38.25" customHeight="1">
      <c r="A25" s="86" t="s">
        <v>138</v>
      </c>
      <c r="B25" s="87" t="s">
        <v>141</v>
      </c>
      <c r="C25" s="87" t="s">
        <v>120</v>
      </c>
      <c r="D25" s="107" t="s">
        <v>143</v>
      </c>
      <c r="E25" s="89">
        <v>1200000</v>
      </c>
      <c r="F25" s="89">
        <v>60014</v>
      </c>
      <c r="G25" s="89"/>
      <c r="H25" s="89"/>
      <c r="I25" s="89"/>
      <c r="J25" s="90">
        <f t="shared" si="0"/>
        <v>60014</v>
      </c>
    </row>
    <row r="26" spans="1:10" ht="28.5" customHeight="1">
      <c r="A26" s="99" t="s">
        <v>144</v>
      </c>
      <c r="B26" s="100" t="s">
        <v>145</v>
      </c>
      <c r="C26" s="100" t="s">
        <v>136</v>
      </c>
      <c r="D26" s="106" t="s">
        <v>146</v>
      </c>
      <c r="E26" s="102">
        <v>6000</v>
      </c>
      <c r="F26" s="102">
        <f>6000-700</f>
        <v>5300</v>
      </c>
      <c r="G26" s="102"/>
      <c r="H26" s="102"/>
      <c r="I26" s="102"/>
      <c r="J26" s="105">
        <f>SUM(F26:I26)</f>
        <v>5300</v>
      </c>
    </row>
    <row r="27" spans="1:10" ht="31.5" customHeight="1">
      <c r="A27" s="99" t="s">
        <v>147</v>
      </c>
      <c r="B27" s="100" t="s">
        <v>148</v>
      </c>
      <c r="C27" s="100" t="s">
        <v>149</v>
      </c>
      <c r="D27" s="106" t="s">
        <v>150</v>
      </c>
      <c r="E27" s="102">
        <v>30000</v>
      </c>
      <c r="F27" s="102">
        <v>30000</v>
      </c>
      <c r="G27" s="102"/>
      <c r="H27" s="102"/>
      <c r="I27" s="102"/>
      <c r="J27" s="105">
        <f>SUM(F27:I27)</f>
        <v>30000</v>
      </c>
    </row>
    <row r="28" spans="1:10" ht="21.75" customHeight="1">
      <c r="A28" s="99" t="s">
        <v>147</v>
      </c>
      <c r="B28" s="100" t="s">
        <v>151</v>
      </c>
      <c r="C28" s="100" t="s">
        <v>120</v>
      </c>
      <c r="D28" s="106" t="s">
        <v>152</v>
      </c>
      <c r="E28" s="102">
        <v>95200</v>
      </c>
      <c r="F28" s="102">
        <v>15000</v>
      </c>
      <c r="G28" s="102"/>
      <c r="H28" s="102"/>
      <c r="I28" s="102"/>
      <c r="J28" s="105">
        <f>SUM(F28:I28)</f>
        <v>15000</v>
      </c>
    </row>
    <row r="29" spans="1:10" ht="19.5" customHeight="1">
      <c r="A29" s="99" t="s">
        <v>147</v>
      </c>
      <c r="B29" s="100" t="s">
        <v>151</v>
      </c>
      <c r="C29" s="100" t="s">
        <v>120</v>
      </c>
      <c r="D29" s="107" t="s">
        <v>153</v>
      </c>
      <c r="E29" s="102">
        <v>50000</v>
      </c>
      <c r="F29" s="102">
        <v>2800</v>
      </c>
      <c r="G29" s="102"/>
      <c r="H29" s="102"/>
      <c r="I29" s="102"/>
      <c r="J29" s="105">
        <f t="shared" si="0"/>
        <v>2800</v>
      </c>
    </row>
    <row r="30" spans="1:10" ht="19.5" customHeight="1">
      <c r="A30" s="99" t="s">
        <v>147</v>
      </c>
      <c r="B30" s="100" t="s">
        <v>151</v>
      </c>
      <c r="C30" s="100" t="s">
        <v>120</v>
      </c>
      <c r="D30" s="107" t="s">
        <v>154</v>
      </c>
      <c r="E30" s="102">
        <v>34200</v>
      </c>
      <c r="F30" s="102">
        <f>29400+4800</f>
        <v>34200</v>
      </c>
      <c r="G30" s="102"/>
      <c r="H30" s="102"/>
      <c r="I30" s="102"/>
      <c r="J30" s="105">
        <f t="shared" si="0"/>
        <v>34200</v>
      </c>
    </row>
    <row r="31" spans="1:10" ht="27" customHeight="1">
      <c r="A31" s="86" t="s">
        <v>147</v>
      </c>
      <c r="B31" s="87" t="s">
        <v>151</v>
      </c>
      <c r="C31" s="87" t="s">
        <v>155</v>
      </c>
      <c r="D31" s="107" t="s">
        <v>156</v>
      </c>
      <c r="E31" s="89">
        <v>74950</v>
      </c>
      <c r="F31" s="89">
        <v>74950</v>
      </c>
      <c r="G31" s="89"/>
      <c r="H31" s="102"/>
      <c r="I31" s="102"/>
      <c r="J31" s="105">
        <f t="shared" si="0"/>
        <v>74950</v>
      </c>
    </row>
    <row r="32" spans="1:10" ht="19.5" customHeight="1">
      <c r="A32" s="86" t="s">
        <v>157</v>
      </c>
      <c r="B32" s="87" t="s">
        <v>158</v>
      </c>
      <c r="C32" s="87" t="s">
        <v>120</v>
      </c>
      <c r="D32" s="130" t="s">
        <v>159</v>
      </c>
      <c r="E32" s="96">
        <v>3252848</v>
      </c>
      <c r="F32" s="96">
        <f>1942848-600000+30000-21406-45000+3800</f>
        <v>1310242</v>
      </c>
      <c r="G32" s="96"/>
      <c r="H32" s="96"/>
      <c r="I32" s="96"/>
      <c r="J32" s="108">
        <f>SUM(F32:I32)</f>
        <v>1310242</v>
      </c>
    </row>
    <row r="33" spans="1:10" ht="19.5" customHeight="1">
      <c r="A33" s="93" t="s">
        <v>157</v>
      </c>
      <c r="B33" s="94" t="s">
        <v>158</v>
      </c>
      <c r="C33" s="100" t="s">
        <v>136</v>
      </c>
      <c r="D33" s="109" t="s">
        <v>160</v>
      </c>
      <c r="E33" s="89">
        <v>10000</v>
      </c>
      <c r="F33" s="89">
        <f>10000-2000</f>
        <v>8000</v>
      </c>
      <c r="G33" s="89"/>
      <c r="H33" s="89"/>
      <c r="I33" s="89"/>
      <c r="J33" s="90">
        <f>SUM(F33:I33)</f>
        <v>8000</v>
      </c>
    </row>
    <row r="34" spans="1:10" ht="19.5" customHeight="1">
      <c r="A34" s="86" t="s">
        <v>161</v>
      </c>
      <c r="B34" s="87" t="s">
        <v>162</v>
      </c>
      <c r="C34" s="87" t="s">
        <v>155</v>
      </c>
      <c r="D34" s="109" t="s">
        <v>163</v>
      </c>
      <c r="E34" s="89">
        <v>15000</v>
      </c>
      <c r="F34" s="89">
        <v>15000</v>
      </c>
      <c r="G34" s="89"/>
      <c r="H34" s="89"/>
      <c r="I34" s="89"/>
      <c r="J34" s="105">
        <f t="shared" si="0"/>
        <v>15000</v>
      </c>
    </row>
    <row r="35" spans="1:10" ht="12" customHeight="1">
      <c r="A35" s="337" t="s">
        <v>164</v>
      </c>
      <c r="B35" s="374" t="s">
        <v>165</v>
      </c>
      <c r="C35" s="87" t="s">
        <v>166</v>
      </c>
      <c r="D35" s="390" t="s">
        <v>167</v>
      </c>
      <c r="E35" s="380">
        <v>60000</v>
      </c>
      <c r="F35" s="89">
        <f>42000-1300</f>
        <v>40700</v>
      </c>
      <c r="G35" s="89"/>
      <c r="H35" s="89"/>
      <c r="I35" s="89"/>
      <c r="J35" s="90">
        <f t="shared" si="0"/>
        <v>40700</v>
      </c>
    </row>
    <row r="36" spans="1:10" ht="12" customHeight="1">
      <c r="A36" s="373"/>
      <c r="B36" s="376"/>
      <c r="C36" s="87" t="s">
        <v>168</v>
      </c>
      <c r="D36" s="391"/>
      <c r="E36" s="382"/>
      <c r="F36" s="89">
        <v>8000</v>
      </c>
      <c r="G36" s="89"/>
      <c r="H36" s="89"/>
      <c r="I36" s="89"/>
      <c r="J36" s="90">
        <f t="shared" si="0"/>
        <v>8000</v>
      </c>
    </row>
    <row r="37" spans="1:10" ht="31.5" customHeight="1">
      <c r="A37" s="86" t="s">
        <v>169</v>
      </c>
      <c r="B37" s="87" t="s">
        <v>170</v>
      </c>
      <c r="C37" s="87" t="s">
        <v>155</v>
      </c>
      <c r="D37" s="107" t="s">
        <v>171</v>
      </c>
      <c r="E37" s="89">
        <v>500000</v>
      </c>
      <c r="F37" s="89">
        <v>500000</v>
      </c>
      <c r="G37" s="89"/>
      <c r="H37" s="89"/>
      <c r="I37" s="89"/>
      <c r="J37" s="90">
        <f t="shared" si="0"/>
        <v>500000</v>
      </c>
    </row>
    <row r="38" spans="1:10" ht="22.5" customHeight="1">
      <c r="A38" s="61" t="s">
        <v>172</v>
      </c>
      <c r="B38" s="103" t="s">
        <v>173</v>
      </c>
      <c r="C38" s="103" t="s">
        <v>120</v>
      </c>
      <c r="D38" s="110" t="s">
        <v>174</v>
      </c>
      <c r="E38" s="111">
        <v>108000</v>
      </c>
      <c r="F38" s="111">
        <v>108000</v>
      </c>
      <c r="G38" s="111"/>
      <c r="H38" s="111"/>
      <c r="I38" s="111"/>
      <c r="J38" s="108">
        <f t="shared" si="0"/>
        <v>108000</v>
      </c>
    </row>
    <row r="39" spans="1:10" ht="19.5" customHeight="1">
      <c r="A39" s="61" t="s">
        <v>172</v>
      </c>
      <c r="B39" s="103" t="s">
        <v>173</v>
      </c>
      <c r="C39" s="103" t="s">
        <v>120</v>
      </c>
      <c r="D39" s="110" t="s">
        <v>175</v>
      </c>
      <c r="E39" s="111">
        <v>10000</v>
      </c>
      <c r="F39" s="111">
        <v>10000</v>
      </c>
      <c r="G39" s="111"/>
      <c r="H39" s="111"/>
      <c r="I39" s="111"/>
      <c r="J39" s="108">
        <f t="shared" si="0"/>
        <v>10000</v>
      </c>
    </row>
    <row r="40" spans="1:10" ht="25.5" customHeight="1" thickBot="1">
      <c r="A40" s="112" t="s">
        <v>172</v>
      </c>
      <c r="B40" s="113" t="s">
        <v>173</v>
      </c>
      <c r="C40" s="113" t="s">
        <v>136</v>
      </c>
      <c r="D40" s="131" t="s">
        <v>176</v>
      </c>
      <c r="E40" s="114">
        <v>91000</v>
      </c>
      <c r="F40" s="114">
        <v>44003</v>
      </c>
      <c r="G40" s="114"/>
      <c r="H40" s="114"/>
      <c r="I40" s="114">
        <v>24997</v>
      </c>
      <c r="J40" s="115">
        <f t="shared" si="0"/>
        <v>69000</v>
      </c>
    </row>
    <row r="41" spans="1:10" ht="19.5" customHeight="1" thickBot="1" thickTop="1">
      <c r="A41" s="386" t="s">
        <v>32</v>
      </c>
      <c r="B41" s="387"/>
      <c r="C41" s="387"/>
      <c r="D41" s="387"/>
      <c r="E41" s="116" t="s">
        <v>177</v>
      </c>
      <c r="F41" s="117">
        <f>SUM(F7:F40)</f>
        <v>4928683</v>
      </c>
      <c r="G41" s="117">
        <f>SUM(G7:G40)</f>
        <v>340721</v>
      </c>
      <c r="H41" s="117">
        <f>SUM(H7:H40)</f>
        <v>892300</v>
      </c>
      <c r="I41" s="117">
        <f>SUM(I7:I40)</f>
        <v>2278598</v>
      </c>
      <c r="J41" s="118">
        <f t="shared" si="0"/>
        <v>8440302</v>
      </c>
    </row>
    <row r="42" spans="1:10" ht="19.5" customHeight="1" thickTop="1">
      <c r="A42" s="119"/>
      <c r="B42" s="119"/>
      <c r="C42" s="119"/>
      <c r="D42" s="120"/>
      <c r="E42" s="121"/>
      <c r="F42" s="122"/>
      <c r="G42" s="121"/>
      <c r="H42" s="121"/>
      <c r="I42" s="121"/>
      <c r="J42" s="121"/>
    </row>
    <row r="43" spans="1:10" ht="19.5" customHeight="1">
      <c r="A43" s="119"/>
      <c r="B43" s="119"/>
      <c r="C43" s="388"/>
      <c r="D43" s="388"/>
      <c r="E43" s="121"/>
      <c r="F43" s="121"/>
      <c r="G43" s="121"/>
      <c r="H43" s="121"/>
      <c r="I43" s="121"/>
      <c r="J43" s="121"/>
    </row>
    <row r="44" spans="1:10" ht="19.5" customHeight="1">
      <c r="A44" s="119"/>
      <c r="B44" s="119"/>
      <c r="C44" s="389"/>
      <c r="D44" s="389"/>
      <c r="E44" s="121"/>
      <c r="F44" s="121"/>
      <c r="G44" s="121"/>
      <c r="H44" s="121"/>
      <c r="I44" s="121"/>
      <c r="J44" s="121"/>
    </row>
    <row r="45" spans="1:10" ht="19.5" customHeight="1">
      <c r="A45" s="119"/>
      <c r="B45" s="119"/>
      <c r="C45" s="119"/>
      <c r="D45" s="120"/>
      <c r="E45" s="121"/>
      <c r="F45" s="121"/>
      <c r="G45" s="121"/>
      <c r="H45" s="121"/>
      <c r="I45" s="121"/>
      <c r="J45" s="121"/>
    </row>
    <row r="46" spans="1:10" ht="19.5" customHeight="1">
      <c r="A46" s="119"/>
      <c r="B46" s="119"/>
      <c r="C46" s="119"/>
      <c r="D46" s="120"/>
      <c r="E46" s="121"/>
      <c r="F46" s="121"/>
      <c r="G46" s="121"/>
      <c r="H46" s="121"/>
      <c r="I46" s="121"/>
      <c r="J46" s="121"/>
    </row>
    <row r="47" spans="1:12" ht="19.5" customHeight="1">
      <c r="A47" s="119"/>
      <c r="B47" s="119"/>
      <c r="C47" s="119"/>
      <c r="D47" s="120"/>
      <c r="E47" s="121"/>
      <c r="F47" s="121"/>
      <c r="G47" s="121"/>
      <c r="H47" s="121"/>
      <c r="I47" s="121"/>
      <c r="J47" s="121"/>
      <c r="L47" s="123"/>
    </row>
    <row r="48" spans="1:10" ht="19.5" customHeight="1">
      <c r="A48" s="119"/>
      <c r="B48" s="119"/>
      <c r="C48" s="119"/>
      <c r="D48" s="120"/>
      <c r="E48" s="121"/>
      <c r="F48" s="121"/>
      <c r="G48" s="121"/>
      <c r="H48" s="121"/>
      <c r="I48" s="121"/>
      <c r="J48" s="121"/>
    </row>
    <row r="49" spans="1:10" ht="19.5" customHeight="1">
      <c r="A49" s="119"/>
      <c r="B49" s="119"/>
      <c r="C49" s="119"/>
      <c r="D49" s="120"/>
      <c r="E49" s="121"/>
      <c r="F49" s="121"/>
      <c r="G49" s="121"/>
      <c r="H49" s="121"/>
      <c r="I49" s="121"/>
      <c r="J49" s="121"/>
    </row>
    <row r="50" spans="1:10" ht="19.5" customHeight="1">
      <c r="A50" s="119"/>
      <c r="B50" s="119"/>
      <c r="C50" s="119"/>
      <c r="D50" s="120"/>
      <c r="E50" s="121"/>
      <c r="F50" s="121"/>
      <c r="G50" s="121"/>
      <c r="H50" s="121"/>
      <c r="I50" s="121"/>
      <c r="J50" s="121"/>
    </row>
    <row r="51" spans="1:10" ht="19.5" customHeight="1">
      <c r="A51" s="124"/>
      <c r="B51" s="124"/>
      <c r="C51" s="124"/>
      <c r="D51" s="120"/>
      <c r="E51" s="125"/>
      <c r="F51" s="125"/>
      <c r="G51" s="125"/>
      <c r="H51" s="125"/>
      <c r="I51" s="125"/>
      <c r="J51" s="125"/>
    </row>
    <row r="52" spans="1:10" ht="19.5" customHeight="1">
      <c r="A52" s="124"/>
      <c r="B52" s="124"/>
      <c r="C52" s="124"/>
      <c r="D52" s="120"/>
      <c r="E52" s="125"/>
      <c r="F52" s="125"/>
      <c r="G52" s="125"/>
      <c r="H52" s="125"/>
      <c r="I52" s="125"/>
      <c r="J52" s="125"/>
    </row>
    <row r="53" spans="1:10" ht="19.5" customHeight="1">
      <c r="A53" s="124"/>
      <c r="B53" s="124"/>
      <c r="C53" s="124"/>
      <c r="D53" s="120"/>
      <c r="E53" s="125"/>
      <c r="F53" s="125"/>
      <c r="G53" s="125"/>
      <c r="H53" s="125"/>
      <c r="I53" s="125"/>
      <c r="J53" s="125"/>
    </row>
    <row r="54" spans="1:10" ht="19.5" customHeight="1">
      <c r="A54" s="124"/>
      <c r="B54" s="124"/>
      <c r="C54" s="124"/>
      <c r="D54" s="120"/>
      <c r="E54" s="124"/>
      <c r="F54" s="124"/>
      <c r="G54" s="124"/>
      <c r="H54" s="124"/>
      <c r="I54" s="124"/>
      <c r="J54" s="124"/>
    </row>
    <row r="55" ht="19.5" customHeight="1">
      <c r="D55" s="126"/>
    </row>
    <row r="56" ht="19.5" customHeight="1">
      <c r="D56" s="126"/>
    </row>
    <row r="57" ht="19.5" customHeight="1">
      <c r="D57" s="126"/>
    </row>
    <row r="58" ht="19.5" customHeight="1">
      <c r="D58" s="126"/>
    </row>
    <row r="59" ht="19.5" customHeight="1">
      <c r="D59" s="126"/>
    </row>
  </sheetData>
  <mergeCells count="18">
    <mergeCell ref="A41:D41"/>
    <mergeCell ref="C43:D43"/>
    <mergeCell ref="C44:D44"/>
    <mergeCell ref="A35:A36"/>
    <mergeCell ref="B35:B36"/>
    <mergeCell ref="D35:D36"/>
    <mergeCell ref="E35:E36"/>
    <mergeCell ref="D18:D20"/>
    <mergeCell ref="E18:E20"/>
    <mergeCell ref="A19:A20"/>
    <mergeCell ref="B19:B20"/>
    <mergeCell ref="B1:D1"/>
    <mergeCell ref="F2:J2"/>
    <mergeCell ref="A4:J4"/>
    <mergeCell ref="A14:A16"/>
    <mergeCell ref="B14:B16"/>
    <mergeCell ref="D14:D16"/>
    <mergeCell ref="E14:E16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2"/>
  <sheetViews>
    <sheetView workbookViewId="0" topLeftCell="A1">
      <selection activeCell="B3" sqref="B3"/>
    </sheetView>
  </sheetViews>
  <sheetFormatPr defaultColWidth="9.140625" defaultRowHeight="12.75"/>
  <cols>
    <col min="1" max="1" width="10.00390625" style="0" customWidth="1"/>
    <col min="2" max="2" width="61.7109375" style="0" customWidth="1"/>
    <col min="3" max="3" width="15.28125" style="0" customWidth="1"/>
  </cols>
  <sheetData>
    <row r="1" spans="1:3" ht="12.75">
      <c r="A1" s="365" t="s">
        <v>332</v>
      </c>
      <c r="B1" s="366"/>
      <c r="C1" s="50"/>
    </row>
    <row r="2" spans="1:3" ht="12.75">
      <c r="A2" s="365" t="s">
        <v>331</v>
      </c>
      <c r="B2" s="366"/>
      <c r="C2" s="50"/>
    </row>
    <row r="3" spans="1:3" ht="12.75">
      <c r="A3" s="48"/>
      <c r="B3" s="49"/>
      <c r="C3" s="50"/>
    </row>
    <row r="4" spans="1:3" ht="26.25" customHeight="1">
      <c r="A4" s="51"/>
      <c r="B4" s="392" t="s">
        <v>47</v>
      </c>
      <c r="C4" s="393"/>
    </row>
    <row r="5" ht="9" customHeight="1"/>
    <row r="6" spans="1:3" ht="15.75">
      <c r="A6" s="394" t="s">
        <v>48</v>
      </c>
      <c r="B6" s="394"/>
      <c r="C6" s="394"/>
    </row>
    <row r="7" spans="1:3" ht="33" customHeight="1">
      <c r="A7" s="399" t="s">
        <v>49</v>
      </c>
      <c r="B7" s="399"/>
      <c r="C7" s="399"/>
    </row>
    <row r="8" ht="6.75" customHeight="1" thickBot="1"/>
    <row r="9" spans="1:3" ht="16.5" customHeight="1" thickBot="1" thickTop="1">
      <c r="A9" s="400" t="s">
        <v>50</v>
      </c>
      <c r="B9" s="401"/>
      <c r="C9" s="402"/>
    </row>
    <row r="10" spans="1:3" ht="16.5" customHeight="1" thickTop="1">
      <c r="A10" s="52"/>
      <c r="B10" s="53" t="s">
        <v>51</v>
      </c>
      <c r="C10" s="54">
        <v>-136202</v>
      </c>
    </row>
    <row r="11" spans="1:3" ht="18" customHeight="1">
      <c r="A11" s="55" t="s">
        <v>52</v>
      </c>
      <c r="B11" s="56" t="s">
        <v>53</v>
      </c>
      <c r="C11" s="57">
        <v>247664</v>
      </c>
    </row>
    <row r="12" spans="1:3" ht="16.5" customHeight="1">
      <c r="A12" s="58" t="s">
        <v>54</v>
      </c>
      <c r="B12" s="59" t="s">
        <v>12</v>
      </c>
      <c r="C12" s="60">
        <v>1426308</v>
      </c>
    </row>
    <row r="13" spans="1:3" ht="16.5" customHeight="1">
      <c r="A13" s="62"/>
      <c r="B13" s="59" t="s">
        <v>55</v>
      </c>
      <c r="C13" s="60">
        <v>20000</v>
      </c>
    </row>
    <row r="14" spans="1:3" ht="16.5" customHeight="1" thickBot="1">
      <c r="A14" s="395" t="s">
        <v>32</v>
      </c>
      <c r="B14" s="396"/>
      <c r="C14" s="63">
        <f>SUM(C10:C13)</f>
        <v>1557770</v>
      </c>
    </row>
    <row r="15" spans="1:3" ht="9.75" customHeight="1" thickBot="1" thickTop="1">
      <c r="A15" s="64"/>
      <c r="B15" s="65"/>
      <c r="C15" s="66"/>
    </row>
    <row r="16" spans="1:3" ht="16.5" customHeight="1" thickBot="1" thickTop="1">
      <c r="A16" s="403" t="s">
        <v>56</v>
      </c>
      <c r="B16" s="404"/>
      <c r="C16" s="405"/>
    </row>
    <row r="17" spans="1:3" ht="16.5" customHeight="1" thickTop="1">
      <c r="A17" s="67" t="s">
        <v>57</v>
      </c>
      <c r="B17" s="53" t="s">
        <v>58</v>
      </c>
      <c r="C17" s="54">
        <v>4500</v>
      </c>
    </row>
    <row r="18" spans="1:3" ht="16.5" customHeight="1">
      <c r="A18" s="58" t="s">
        <v>59</v>
      </c>
      <c r="B18" s="59" t="s">
        <v>60</v>
      </c>
      <c r="C18" s="60">
        <v>644000</v>
      </c>
    </row>
    <row r="19" spans="1:3" ht="16.5" customHeight="1">
      <c r="A19" s="58" t="s">
        <v>61</v>
      </c>
      <c r="B19" s="59" t="s">
        <v>62</v>
      </c>
      <c r="C19" s="60">
        <v>51000</v>
      </c>
    </row>
    <row r="20" spans="1:3" ht="16.5" customHeight="1">
      <c r="A20" s="58" t="s">
        <v>63</v>
      </c>
      <c r="B20" s="59" t="s">
        <v>64</v>
      </c>
      <c r="C20" s="60">
        <v>102000</v>
      </c>
    </row>
    <row r="21" spans="1:3" ht="16.5" customHeight="1">
      <c r="A21" s="58" t="s">
        <v>65</v>
      </c>
      <c r="B21" s="59" t="s">
        <v>66</v>
      </c>
      <c r="C21" s="60">
        <v>15000</v>
      </c>
    </row>
    <row r="22" spans="1:3" ht="16.5" customHeight="1">
      <c r="A22" s="58" t="s">
        <v>67</v>
      </c>
      <c r="B22" s="59" t="s">
        <v>68</v>
      </c>
      <c r="C22" s="60">
        <v>32400</v>
      </c>
    </row>
    <row r="23" spans="1:3" ht="16.5" customHeight="1">
      <c r="A23" s="58" t="s">
        <v>69</v>
      </c>
      <c r="B23" s="59" t="s">
        <v>70</v>
      </c>
      <c r="C23" s="60">
        <v>240000</v>
      </c>
    </row>
    <row r="24" spans="1:3" ht="16.5" customHeight="1">
      <c r="A24" s="58" t="s">
        <v>71</v>
      </c>
      <c r="B24" s="59" t="s">
        <v>72</v>
      </c>
      <c r="C24" s="60">
        <v>152150</v>
      </c>
    </row>
    <row r="25" spans="1:3" ht="16.5" customHeight="1">
      <c r="A25" s="58" t="s">
        <v>73</v>
      </c>
      <c r="B25" s="59" t="s">
        <v>74</v>
      </c>
      <c r="C25" s="60">
        <v>18400</v>
      </c>
    </row>
    <row r="26" spans="1:3" ht="16.5" customHeight="1">
      <c r="A26" s="58" t="s">
        <v>75</v>
      </c>
      <c r="B26" s="59" t="s">
        <v>76</v>
      </c>
      <c r="C26" s="60">
        <v>1300</v>
      </c>
    </row>
    <row r="27" spans="1:3" ht="16.5" customHeight="1">
      <c r="A27" s="58" t="s">
        <v>77</v>
      </c>
      <c r="B27" s="59" t="s">
        <v>78</v>
      </c>
      <c r="C27" s="60">
        <v>272100</v>
      </c>
    </row>
    <row r="28" spans="1:3" ht="16.5" customHeight="1">
      <c r="A28" s="58" t="s">
        <v>79</v>
      </c>
      <c r="B28" s="59" t="s">
        <v>80</v>
      </c>
      <c r="C28" s="60">
        <v>600</v>
      </c>
    </row>
    <row r="29" spans="1:3" ht="17.25" customHeight="1">
      <c r="A29" s="58" t="s">
        <v>81</v>
      </c>
      <c r="B29" s="59" t="s">
        <v>82</v>
      </c>
      <c r="C29" s="60">
        <v>3600</v>
      </c>
    </row>
    <row r="30" spans="1:3" ht="18.75" customHeight="1">
      <c r="A30" s="58" t="s">
        <v>83</v>
      </c>
      <c r="B30" s="59" t="s">
        <v>84</v>
      </c>
      <c r="C30" s="60">
        <v>1300</v>
      </c>
    </row>
    <row r="31" spans="1:3" ht="18.75" customHeight="1">
      <c r="A31" s="58" t="s">
        <v>85</v>
      </c>
      <c r="B31" s="59" t="s">
        <v>86</v>
      </c>
      <c r="C31" s="60">
        <v>14000</v>
      </c>
    </row>
    <row r="32" spans="1:3" ht="16.5" customHeight="1">
      <c r="A32" s="58" t="s">
        <v>87</v>
      </c>
      <c r="B32" s="59" t="s">
        <v>88</v>
      </c>
      <c r="C32" s="60">
        <v>13100</v>
      </c>
    </row>
    <row r="33" spans="1:3" ht="16.5" customHeight="1">
      <c r="A33" s="58" t="s">
        <v>89</v>
      </c>
      <c r="B33" s="59" t="s">
        <v>90</v>
      </c>
      <c r="C33" s="60">
        <v>5700</v>
      </c>
    </row>
    <row r="34" spans="1:3" ht="16.5" customHeight="1">
      <c r="A34" s="58" t="s">
        <v>91</v>
      </c>
      <c r="B34" s="59" t="s">
        <v>92</v>
      </c>
      <c r="C34" s="60">
        <v>18400</v>
      </c>
    </row>
    <row r="35" spans="1:3" ht="16.5" customHeight="1">
      <c r="A35" s="58" t="s">
        <v>93</v>
      </c>
      <c r="B35" s="59" t="s">
        <v>3</v>
      </c>
      <c r="C35" s="60">
        <v>0</v>
      </c>
    </row>
    <row r="36" spans="1:3" ht="16.5" customHeight="1">
      <c r="A36" s="58" t="s">
        <v>94</v>
      </c>
      <c r="B36" s="59" t="s">
        <v>0</v>
      </c>
      <c r="C36" s="60">
        <v>8120</v>
      </c>
    </row>
    <row r="37" spans="1:3" ht="16.5" customHeight="1">
      <c r="A37" s="58" t="s">
        <v>95</v>
      </c>
      <c r="B37" s="59" t="s">
        <v>96</v>
      </c>
      <c r="C37" s="60">
        <v>25800</v>
      </c>
    </row>
    <row r="38" spans="1:3" ht="16.5" customHeight="1">
      <c r="A38" s="58" t="s">
        <v>97</v>
      </c>
      <c r="B38" s="59" t="s">
        <v>98</v>
      </c>
      <c r="C38" s="60">
        <v>2800</v>
      </c>
    </row>
    <row r="39" spans="1:3" ht="18.75" customHeight="1">
      <c r="A39" s="58" t="s">
        <v>99</v>
      </c>
      <c r="B39" s="59" t="s">
        <v>100</v>
      </c>
      <c r="C39" s="60">
        <v>250</v>
      </c>
    </row>
    <row r="40" spans="1:3" ht="24" customHeight="1">
      <c r="A40" s="58" t="s">
        <v>101</v>
      </c>
      <c r="B40" s="59" t="s">
        <v>102</v>
      </c>
      <c r="C40" s="60">
        <v>450</v>
      </c>
    </row>
    <row r="41" spans="1:3" ht="16.5" customHeight="1">
      <c r="A41" s="58" t="s">
        <v>103</v>
      </c>
      <c r="B41" s="59" t="s">
        <v>104</v>
      </c>
      <c r="C41" s="60">
        <v>800</v>
      </c>
    </row>
    <row r="42" spans="1:3" ht="16.5" customHeight="1">
      <c r="A42" s="62"/>
      <c r="B42" s="59" t="s">
        <v>105</v>
      </c>
      <c r="C42" s="60">
        <v>5000</v>
      </c>
    </row>
    <row r="43" spans="1:3" ht="16.5" customHeight="1">
      <c r="A43" s="62"/>
      <c r="B43" s="59" t="s">
        <v>106</v>
      </c>
      <c r="C43" s="60">
        <v>-75000</v>
      </c>
    </row>
    <row r="44" spans="1:3" ht="16.5" customHeight="1" thickBot="1">
      <c r="A44" s="395" t="s">
        <v>32</v>
      </c>
      <c r="B44" s="396"/>
      <c r="C44" s="63">
        <f>SUM(C17:C43)</f>
        <v>1557770</v>
      </c>
    </row>
    <row r="45" spans="1:3" ht="8.25" customHeight="1" thickTop="1">
      <c r="A45" s="64"/>
      <c r="B45" s="65"/>
      <c r="C45" s="66"/>
    </row>
    <row r="46" spans="1:3" ht="16.5" customHeight="1">
      <c r="A46" s="397" t="s">
        <v>107</v>
      </c>
      <c r="B46" s="398"/>
      <c r="C46" s="66"/>
    </row>
    <row r="47" spans="1:3" ht="16.5" customHeight="1">
      <c r="A47" s="398"/>
      <c r="B47" s="398"/>
      <c r="C47" s="66"/>
    </row>
    <row r="48" spans="1:3" ht="16.5" customHeight="1">
      <c r="A48" s="64"/>
      <c r="B48" s="65"/>
      <c r="C48" s="66"/>
    </row>
    <row r="49" spans="1:3" ht="16.5" customHeight="1">
      <c r="A49" s="64"/>
      <c r="B49" s="65"/>
      <c r="C49" s="66"/>
    </row>
    <row r="50" spans="1:3" ht="16.5" customHeight="1">
      <c r="A50" s="64"/>
      <c r="B50" s="65"/>
      <c r="C50" s="66"/>
    </row>
    <row r="51" spans="1:3" ht="16.5" customHeight="1">
      <c r="A51" s="64"/>
      <c r="B51" s="65"/>
      <c r="C51" s="66"/>
    </row>
    <row r="52" spans="1:3" ht="16.5" customHeight="1">
      <c r="A52" s="64"/>
      <c r="B52" s="65"/>
      <c r="C52" s="66"/>
    </row>
    <row r="53" spans="1:2" ht="16.5" customHeight="1">
      <c r="A53" s="64"/>
      <c r="B53" s="65"/>
    </row>
    <row r="54" spans="1:2" ht="16.5" customHeight="1">
      <c r="A54" s="64"/>
      <c r="B54" s="65"/>
    </row>
    <row r="55" spans="1:2" ht="16.5" customHeight="1">
      <c r="A55" s="64"/>
      <c r="B55" s="65"/>
    </row>
    <row r="56" spans="1:2" ht="16.5" customHeight="1">
      <c r="A56" s="64"/>
      <c r="B56" s="65"/>
    </row>
    <row r="57" spans="1:2" ht="16.5" customHeight="1">
      <c r="A57" s="64"/>
      <c r="B57" s="65"/>
    </row>
    <row r="58" ht="22.5" customHeight="1">
      <c r="A58" s="64"/>
    </row>
    <row r="59" ht="12.75">
      <c r="A59" s="64"/>
    </row>
    <row r="60" ht="12.75">
      <c r="A60" s="64"/>
    </row>
    <row r="61" ht="12.75">
      <c r="A61" s="64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  <row r="158" ht="12.75">
      <c r="A158" s="64"/>
    </row>
    <row r="159" ht="12.75">
      <c r="A159" s="64"/>
    </row>
    <row r="160" ht="12.75">
      <c r="A160" s="64"/>
    </row>
    <row r="161" ht="12.75">
      <c r="A161" s="64"/>
    </row>
    <row r="162" ht="12.75">
      <c r="A162" s="64"/>
    </row>
    <row r="163" ht="12.75">
      <c r="A163" s="64"/>
    </row>
    <row r="164" ht="12.75">
      <c r="A164" s="64"/>
    </row>
    <row r="165" ht="12.75">
      <c r="A165" s="64"/>
    </row>
    <row r="166" ht="12.75">
      <c r="A166" s="64"/>
    </row>
    <row r="167" ht="12.75">
      <c r="A167" s="64"/>
    </row>
    <row r="168" ht="12.75">
      <c r="A168" s="64"/>
    </row>
    <row r="169" ht="12.75">
      <c r="A169" s="64"/>
    </row>
    <row r="170" ht="12.75">
      <c r="A170" s="64"/>
    </row>
    <row r="171" ht="12.75">
      <c r="A171" s="64"/>
    </row>
    <row r="172" ht="12.75">
      <c r="A172" s="64"/>
    </row>
    <row r="173" ht="12.75">
      <c r="A173" s="64"/>
    </row>
    <row r="174" ht="12.75">
      <c r="A174" s="64"/>
    </row>
    <row r="175" ht="12.75">
      <c r="A175" s="64"/>
    </row>
    <row r="176" ht="12.75">
      <c r="A176" s="64"/>
    </row>
    <row r="177" ht="12.75">
      <c r="A177" s="64"/>
    </row>
    <row r="178" ht="12.75">
      <c r="A178" s="64"/>
    </row>
    <row r="179" ht="12.75">
      <c r="A179" s="64"/>
    </row>
    <row r="180" ht="12.75">
      <c r="A180" s="64"/>
    </row>
    <row r="181" ht="12.75">
      <c r="A181" s="64"/>
    </row>
    <row r="182" ht="12.75">
      <c r="A182" s="64"/>
    </row>
    <row r="183" ht="12.75">
      <c r="A183" s="64"/>
    </row>
    <row r="184" ht="12.75">
      <c r="A184" s="64"/>
    </row>
    <row r="185" ht="12.75">
      <c r="A185" s="64"/>
    </row>
    <row r="186" ht="12.75">
      <c r="A186" s="64"/>
    </row>
    <row r="187" ht="12.75">
      <c r="A187" s="64"/>
    </row>
    <row r="188" ht="12.75">
      <c r="A188" s="64"/>
    </row>
    <row r="189" ht="12.75">
      <c r="A189" s="64"/>
    </row>
    <row r="190" ht="12.75">
      <c r="A190" s="64"/>
    </row>
    <row r="191" ht="12.75">
      <c r="A191" s="64"/>
    </row>
    <row r="192" ht="12.75">
      <c r="A192" s="64"/>
    </row>
    <row r="193" ht="12.75">
      <c r="A193" s="64"/>
    </row>
    <row r="194" ht="12.75">
      <c r="A194" s="64"/>
    </row>
    <row r="195" ht="12.75">
      <c r="A195" s="64"/>
    </row>
    <row r="196" ht="12.75">
      <c r="A196" s="64"/>
    </row>
    <row r="197" ht="12.75">
      <c r="A197" s="64"/>
    </row>
    <row r="198" ht="12.75">
      <c r="A198" s="64"/>
    </row>
    <row r="199" ht="12.75">
      <c r="A199" s="64"/>
    </row>
    <row r="200" ht="12.75">
      <c r="A200" s="64"/>
    </row>
    <row r="201" ht="12.75">
      <c r="A201" s="64"/>
    </row>
    <row r="202" ht="12.75">
      <c r="A202" s="64"/>
    </row>
  </sheetData>
  <mergeCells count="11">
    <mergeCell ref="A44:B44"/>
    <mergeCell ref="A46:B46"/>
    <mergeCell ref="A47:B47"/>
    <mergeCell ref="A7:C7"/>
    <mergeCell ref="A9:C9"/>
    <mergeCell ref="A14:B14"/>
    <mergeCell ref="A16:C16"/>
    <mergeCell ref="A1:B1"/>
    <mergeCell ref="A2:B2"/>
    <mergeCell ref="B4:C4"/>
    <mergeCell ref="A6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2" sqref="C2"/>
    </sheetView>
  </sheetViews>
  <sheetFormatPr defaultColWidth="9.140625" defaultRowHeight="15" customHeight="1"/>
  <cols>
    <col min="1" max="1" width="8.8515625" style="0" customWidth="1"/>
    <col min="2" max="2" width="60.421875" style="0" customWidth="1"/>
    <col min="3" max="3" width="17.140625" style="0" customWidth="1"/>
    <col min="4" max="4" width="42.8515625" style="0" customWidth="1"/>
    <col min="5" max="6" width="12.28125" style="0" customWidth="1"/>
  </cols>
  <sheetData>
    <row r="1" spans="1:2" ht="15" customHeight="1">
      <c r="A1" s="406" t="s">
        <v>333</v>
      </c>
      <c r="B1" s="407"/>
    </row>
    <row r="2" spans="1:2" ht="15" customHeight="1">
      <c r="A2" s="406" t="s">
        <v>334</v>
      </c>
      <c r="B2" s="407"/>
    </row>
    <row r="3" spans="1:2" ht="10.5" customHeight="1">
      <c r="A3" s="132"/>
      <c r="B3" s="133"/>
    </row>
    <row r="4" spans="2:6" ht="15" customHeight="1">
      <c r="B4" s="408" t="s">
        <v>178</v>
      </c>
      <c r="C4" s="408"/>
      <c r="D4" s="134"/>
      <c r="E4" s="134"/>
      <c r="F4" s="134"/>
    </row>
    <row r="5" spans="2:5" ht="15" customHeight="1">
      <c r="B5" s="346" t="s">
        <v>179</v>
      </c>
      <c r="C5" s="346"/>
      <c r="E5" s="135"/>
    </row>
    <row r="6" ht="9" customHeight="1">
      <c r="D6" s="136"/>
    </row>
    <row r="7" spans="1:5" ht="21.75" customHeight="1">
      <c r="A7" s="409" t="s">
        <v>180</v>
      </c>
      <c r="B7" s="409"/>
      <c r="C7" s="409"/>
      <c r="D7" s="137"/>
      <c r="E7" s="137"/>
    </row>
    <row r="8" spans="1:5" ht="41.25" customHeight="1">
      <c r="A8" s="410" t="s">
        <v>181</v>
      </c>
      <c r="B8" s="410"/>
      <c r="C8" s="410"/>
      <c r="D8" s="138"/>
      <c r="E8" s="138"/>
    </row>
    <row r="9" spans="1:5" ht="15" customHeight="1" thickBot="1">
      <c r="A9" s="139"/>
      <c r="B9" s="139"/>
      <c r="C9" s="139"/>
      <c r="D9" s="138"/>
      <c r="E9" s="138"/>
    </row>
    <row r="10" spans="1:3" ht="15" customHeight="1" thickBot="1" thickTop="1">
      <c r="A10" s="411" t="s">
        <v>50</v>
      </c>
      <c r="B10" s="412"/>
      <c r="C10" s="413"/>
    </row>
    <row r="11" spans="1:3" ht="15" customHeight="1" thickTop="1">
      <c r="A11" s="414" t="s">
        <v>182</v>
      </c>
      <c r="B11" s="415"/>
      <c r="C11" s="140">
        <v>3319</v>
      </c>
    </row>
    <row r="12" spans="1:3" ht="15" customHeight="1">
      <c r="A12" s="58" t="s">
        <v>54</v>
      </c>
      <c r="B12" s="141" t="s">
        <v>12</v>
      </c>
      <c r="C12" s="142">
        <v>551337</v>
      </c>
    </row>
    <row r="13" spans="1:3" ht="15" customHeight="1">
      <c r="A13" s="420" t="s">
        <v>55</v>
      </c>
      <c r="B13" s="421"/>
      <c r="C13" s="143">
        <v>40344</v>
      </c>
    </row>
    <row r="14" spans="1:3" ht="15" customHeight="1" thickBot="1">
      <c r="A14" s="418" t="s">
        <v>32</v>
      </c>
      <c r="B14" s="419"/>
      <c r="C14" s="144">
        <f>SUM(C11:C13)</f>
        <v>595000</v>
      </c>
    </row>
    <row r="15" spans="1:3" ht="15" customHeight="1" thickBot="1" thickTop="1">
      <c r="A15" s="64"/>
      <c r="B15" s="65"/>
      <c r="C15" s="66"/>
    </row>
    <row r="16" spans="1:3" ht="15" customHeight="1" thickBot="1" thickTop="1">
      <c r="A16" s="422" t="s">
        <v>56</v>
      </c>
      <c r="B16" s="423"/>
      <c r="C16" s="424"/>
    </row>
    <row r="17" spans="1:3" ht="15" customHeight="1" thickTop="1">
      <c r="A17" s="67" t="s">
        <v>57</v>
      </c>
      <c r="B17" s="53" t="s">
        <v>58</v>
      </c>
      <c r="C17" s="145">
        <v>2500</v>
      </c>
    </row>
    <row r="18" spans="1:3" ht="15" customHeight="1">
      <c r="A18" s="58" t="s">
        <v>59</v>
      </c>
      <c r="B18" s="59" t="s">
        <v>60</v>
      </c>
      <c r="C18" s="146">
        <v>202000</v>
      </c>
    </row>
    <row r="19" spans="1:3" ht="15" customHeight="1">
      <c r="A19" s="58" t="s">
        <v>61</v>
      </c>
      <c r="B19" s="59" t="s">
        <v>62</v>
      </c>
      <c r="C19" s="146">
        <v>17170</v>
      </c>
    </row>
    <row r="20" spans="1:3" ht="15" customHeight="1">
      <c r="A20" s="58" t="s">
        <v>63</v>
      </c>
      <c r="B20" s="59" t="s">
        <v>64</v>
      </c>
      <c r="C20" s="146">
        <v>34000</v>
      </c>
    </row>
    <row r="21" spans="1:3" ht="15" customHeight="1">
      <c r="A21" s="58" t="s">
        <v>65</v>
      </c>
      <c r="B21" s="59" t="s">
        <v>66</v>
      </c>
      <c r="C21" s="146">
        <v>5500</v>
      </c>
    </row>
    <row r="22" spans="1:3" ht="15" customHeight="1">
      <c r="A22" s="58" t="s">
        <v>67</v>
      </c>
      <c r="B22" s="59" t="s">
        <v>68</v>
      </c>
      <c r="C22" s="146">
        <v>9000</v>
      </c>
    </row>
    <row r="23" spans="1:3" ht="15" customHeight="1">
      <c r="A23" s="58" t="s">
        <v>69</v>
      </c>
      <c r="B23" s="147" t="s">
        <v>70</v>
      </c>
      <c r="C23" s="146">
        <v>72500</v>
      </c>
    </row>
    <row r="24" spans="1:3" ht="15" customHeight="1">
      <c r="A24" s="58" t="s">
        <v>183</v>
      </c>
      <c r="B24" s="147" t="s">
        <v>184</v>
      </c>
      <c r="C24" s="146">
        <v>108543</v>
      </c>
    </row>
    <row r="25" spans="1:3" ht="15" customHeight="1">
      <c r="A25" s="58" t="s">
        <v>71</v>
      </c>
      <c r="B25" s="59" t="s">
        <v>72</v>
      </c>
      <c r="C25" s="146">
        <v>24000</v>
      </c>
    </row>
    <row r="26" spans="1:3" ht="15" customHeight="1">
      <c r="A26" s="58" t="s">
        <v>73</v>
      </c>
      <c r="B26" s="147" t="s">
        <v>74</v>
      </c>
      <c r="C26" s="146">
        <v>3900</v>
      </c>
    </row>
    <row r="27" spans="1:3" ht="15" customHeight="1">
      <c r="A27" s="58" t="s">
        <v>75</v>
      </c>
      <c r="B27" s="147" t="s">
        <v>76</v>
      </c>
      <c r="C27" s="146">
        <v>400</v>
      </c>
    </row>
    <row r="28" spans="1:3" ht="15" customHeight="1">
      <c r="A28" s="58" t="s">
        <v>77</v>
      </c>
      <c r="B28" s="147" t="s">
        <v>185</v>
      </c>
      <c r="C28" s="146">
        <v>30000</v>
      </c>
    </row>
    <row r="29" spans="1:3" ht="15" customHeight="1">
      <c r="A29" s="58" t="s">
        <v>83</v>
      </c>
      <c r="B29" s="147" t="s">
        <v>186</v>
      </c>
      <c r="C29" s="146">
        <v>2000</v>
      </c>
    </row>
    <row r="30" spans="1:3" ht="15" customHeight="1">
      <c r="A30" s="58" t="s">
        <v>85</v>
      </c>
      <c r="B30" s="147" t="s">
        <v>86</v>
      </c>
      <c r="C30" s="146">
        <v>300</v>
      </c>
    </row>
    <row r="31" spans="1:3" ht="15" customHeight="1">
      <c r="A31" s="58" t="s">
        <v>87</v>
      </c>
      <c r="B31" s="59" t="s">
        <v>88</v>
      </c>
      <c r="C31" s="146">
        <v>100</v>
      </c>
    </row>
    <row r="32" spans="1:3" ht="15" customHeight="1">
      <c r="A32" s="58" t="s">
        <v>89</v>
      </c>
      <c r="B32" s="59" t="s">
        <v>90</v>
      </c>
      <c r="C32" s="146">
        <v>4000</v>
      </c>
    </row>
    <row r="33" spans="1:3" ht="15" customHeight="1">
      <c r="A33" s="58" t="s">
        <v>91</v>
      </c>
      <c r="B33" s="59" t="s">
        <v>92</v>
      </c>
      <c r="C33" s="146">
        <v>7001</v>
      </c>
    </row>
    <row r="34" spans="1:3" ht="15" customHeight="1">
      <c r="A34" s="58" t="s">
        <v>94</v>
      </c>
      <c r="B34" s="59" t="s">
        <v>0</v>
      </c>
      <c r="C34" s="146">
        <v>51267</v>
      </c>
    </row>
    <row r="35" spans="1:3" ht="15" customHeight="1">
      <c r="A35" s="58" t="s">
        <v>95</v>
      </c>
      <c r="B35" s="59" t="s">
        <v>187</v>
      </c>
      <c r="C35" s="146">
        <v>4000</v>
      </c>
    </row>
    <row r="36" spans="1:3" ht="15" customHeight="1">
      <c r="A36" s="58" t="s">
        <v>97</v>
      </c>
      <c r="B36" s="59" t="s">
        <v>188</v>
      </c>
      <c r="C36" s="146">
        <v>4000</v>
      </c>
    </row>
    <row r="37" spans="1:3" ht="15" customHeight="1">
      <c r="A37" s="58" t="s">
        <v>189</v>
      </c>
      <c r="B37" s="59" t="s">
        <v>30</v>
      </c>
      <c r="C37" s="146">
        <v>150</v>
      </c>
    </row>
    <row r="38" spans="1:3" ht="15" customHeight="1">
      <c r="A38" s="58" t="s">
        <v>190</v>
      </c>
      <c r="B38" s="59" t="s">
        <v>191</v>
      </c>
      <c r="C38" s="146">
        <v>1100</v>
      </c>
    </row>
    <row r="39" spans="1:3" ht="15" customHeight="1">
      <c r="A39" s="58" t="s">
        <v>192</v>
      </c>
      <c r="B39" s="59" t="s">
        <v>193</v>
      </c>
      <c r="C39" s="146">
        <v>50</v>
      </c>
    </row>
    <row r="40" spans="1:3" ht="15" customHeight="1">
      <c r="A40" s="58" t="s">
        <v>194</v>
      </c>
      <c r="B40" s="59" t="s">
        <v>195</v>
      </c>
      <c r="C40" s="146">
        <v>500</v>
      </c>
    </row>
    <row r="41" spans="1:3" ht="26.25" customHeight="1">
      <c r="A41" s="58" t="s">
        <v>101</v>
      </c>
      <c r="B41" s="148" t="s">
        <v>196</v>
      </c>
      <c r="C41" s="146">
        <v>300</v>
      </c>
    </row>
    <row r="42" spans="1:3" ht="15" customHeight="1">
      <c r="A42" s="58" t="s">
        <v>103</v>
      </c>
      <c r="B42" s="148" t="s">
        <v>197</v>
      </c>
      <c r="C42" s="146">
        <v>100</v>
      </c>
    </row>
    <row r="43" spans="1:3" ht="15" customHeight="1">
      <c r="A43" s="420" t="s">
        <v>198</v>
      </c>
      <c r="B43" s="421"/>
      <c r="C43" s="149">
        <v>7300</v>
      </c>
    </row>
    <row r="44" spans="1:3" ht="15" customHeight="1">
      <c r="A44" s="416" t="s">
        <v>199</v>
      </c>
      <c r="B44" s="417"/>
      <c r="C44" s="150">
        <v>3319</v>
      </c>
    </row>
    <row r="45" spans="1:3" ht="15" customHeight="1" thickBot="1">
      <c r="A45" s="418" t="s">
        <v>32</v>
      </c>
      <c r="B45" s="419"/>
      <c r="C45" s="151">
        <f>SUM(C17:C44)</f>
        <v>595000</v>
      </c>
    </row>
    <row r="46" ht="15" customHeight="1" thickTop="1"/>
  </sheetData>
  <mergeCells count="14">
    <mergeCell ref="A44:B44"/>
    <mergeCell ref="A45:B45"/>
    <mergeCell ref="A13:B13"/>
    <mergeCell ref="A14:B14"/>
    <mergeCell ref="A16:C16"/>
    <mergeCell ref="A43:B43"/>
    <mergeCell ref="A7:C7"/>
    <mergeCell ref="A8:C8"/>
    <mergeCell ref="A10:C10"/>
    <mergeCell ref="A11:B11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1"/>
  <sheetViews>
    <sheetView tabSelected="1" workbookViewId="0" topLeftCell="A1">
      <selection activeCell="B4" sqref="B4"/>
    </sheetView>
  </sheetViews>
  <sheetFormatPr defaultColWidth="9.140625" defaultRowHeight="12.75"/>
  <cols>
    <col min="1" max="1" width="12.57421875" style="68" customWidth="1"/>
    <col min="2" max="2" width="54.421875" style="68" customWidth="1"/>
    <col min="3" max="3" width="13.421875" style="68" customWidth="1"/>
    <col min="4" max="5" width="12.28125" style="68" customWidth="1"/>
    <col min="6" max="6" width="13.00390625" style="68" customWidth="1"/>
    <col min="7" max="8" width="13.7109375" style="68" customWidth="1"/>
    <col min="9" max="16384" width="9.140625" style="68" customWidth="1"/>
  </cols>
  <sheetData>
    <row r="1" spans="1:8" ht="12.75">
      <c r="A1" s="350" t="s">
        <v>337</v>
      </c>
      <c r="B1" s="350"/>
      <c r="C1" s="350"/>
      <c r="D1" s="265"/>
      <c r="E1" s="266" t="s">
        <v>293</v>
      </c>
      <c r="F1" s="266"/>
      <c r="G1" s="267"/>
      <c r="H1" s="266"/>
    </row>
    <row r="2" spans="2:8" ht="12.75">
      <c r="B2" s="265"/>
      <c r="C2" s="265"/>
      <c r="D2" s="265"/>
      <c r="E2" s="266" t="s">
        <v>294</v>
      </c>
      <c r="F2" s="266"/>
      <c r="G2" s="267"/>
      <c r="H2" s="266"/>
    </row>
    <row r="3" spans="2:8" ht="12.75">
      <c r="B3" s="265"/>
      <c r="C3" s="265"/>
      <c r="D3" s="265"/>
      <c r="E3" s="266" t="s">
        <v>295</v>
      </c>
      <c r="F3" s="266"/>
      <c r="G3" s="267"/>
      <c r="H3" s="266"/>
    </row>
    <row r="5" spans="1:8" ht="27" customHeight="1">
      <c r="A5" s="425" t="s">
        <v>296</v>
      </c>
      <c r="B5" s="425"/>
      <c r="C5" s="425"/>
      <c r="D5" s="425"/>
      <c r="E5" s="425"/>
      <c r="F5" s="425"/>
      <c r="G5" s="425"/>
      <c r="H5" s="425"/>
    </row>
    <row r="6" ht="13.5" thickBot="1"/>
    <row r="7" spans="1:8" ht="13.5" thickTop="1">
      <c r="A7" s="426" t="s">
        <v>297</v>
      </c>
      <c r="B7" s="428" t="s">
        <v>298</v>
      </c>
      <c r="C7" s="428" t="s">
        <v>299</v>
      </c>
      <c r="D7" s="428" t="s">
        <v>300</v>
      </c>
      <c r="E7" s="428"/>
      <c r="F7" s="428"/>
      <c r="G7" s="428"/>
      <c r="H7" s="430"/>
    </row>
    <row r="8" spans="1:8" ht="22.5" customHeight="1" thickBot="1">
      <c r="A8" s="427"/>
      <c r="B8" s="429"/>
      <c r="C8" s="429"/>
      <c r="D8" s="268" t="s">
        <v>301</v>
      </c>
      <c r="E8" s="268" t="s">
        <v>302</v>
      </c>
      <c r="F8" s="268" t="s">
        <v>303</v>
      </c>
      <c r="G8" s="268" t="s">
        <v>304</v>
      </c>
      <c r="H8" s="269" t="s">
        <v>26</v>
      </c>
    </row>
    <row r="9" spans="1:8" ht="25.5" customHeight="1" thickTop="1">
      <c r="A9" s="431" t="s">
        <v>305</v>
      </c>
      <c r="B9" s="432"/>
      <c r="C9" s="432"/>
      <c r="D9" s="432"/>
      <c r="E9" s="432"/>
      <c r="F9" s="432"/>
      <c r="G9" s="432"/>
      <c r="H9" s="433"/>
    </row>
    <row r="10" spans="1:8" ht="12.75">
      <c r="A10" s="434">
        <v>2009</v>
      </c>
      <c r="B10" s="270" t="s">
        <v>125</v>
      </c>
      <c r="C10" s="271">
        <v>1370000</v>
      </c>
      <c r="D10" s="271">
        <v>26479</v>
      </c>
      <c r="E10" s="271">
        <v>461521</v>
      </c>
      <c r="F10" s="271"/>
      <c r="G10" s="271">
        <v>129000</v>
      </c>
      <c r="H10" s="272">
        <f>SUM(D10:G10)</f>
        <v>617000</v>
      </c>
    </row>
    <row r="11" spans="1:8" ht="13.5" thickBot="1">
      <c r="A11" s="435"/>
      <c r="B11" s="270" t="s">
        <v>122</v>
      </c>
      <c r="C11" s="273">
        <v>1700000</v>
      </c>
      <c r="D11" s="273">
        <v>46177</v>
      </c>
      <c r="E11" s="273">
        <v>20000</v>
      </c>
      <c r="F11" s="273">
        <v>0</v>
      </c>
      <c r="G11" s="273">
        <v>0</v>
      </c>
      <c r="H11" s="274">
        <f>SUM(D11:G11)</f>
        <v>66177</v>
      </c>
    </row>
    <row r="12" spans="1:8" ht="19.5" customHeight="1" thickBot="1" thickTop="1">
      <c r="A12" s="275" t="s">
        <v>32</v>
      </c>
      <c r="B12" s="276" t="s">
        <v>306</v>
      </c>
      <c r="C12" s="277" t="s">
        <v>306</v>
      </c>
      <c r="D12" s="277">
        <f>SUM(D10:D11)</f>
        <v>72656</v>
      </c>
      <c r="E12" s="277">
        <f>SUM(E10:E11)</f>
        <v>481521</v>
      </c>
      <c r="F12" s="277">
        <f>SUM(F11:F11)</f>
        <v>0</v>
      </c>
      <c r="G12" s="277">
        <f>SUM(G10:G11)</f>
        <v>129000</v>
      </c>
      <c r="H12" s="278">
        <f>SUM(H10:H11)</f>
        <v>683177</v>
      </c>
    </row>
    <row r="13" spans="1:8" ht="14.25" thickBot="1" thickTop="1">
      <c r="A13" s="279">
        <v>2011</v>
      </c>
      <c r="B13" s="280" t="s">
        <v>307</v>
      </c>
      <c r="C13" s="281">
        <v>3000000</v>
      </c>
      <c r="D13" s="282">
        <v>24000</v>
      </c>
      <c r="E13" s="282">
        <v>36000</v>
      </c>
      <c r="F13" s="282"/>
      <c r="G13" s="282"/>
      <c r="H13" s="272">
        <f>SUM(D13:G13)</f>
        <v>60000</v>
      </c>
    </row>
    <row r="14" spans="1:8" ht="19.5" customHeight="1" thickBot="1" thickTop="1">
      <c r="A14" s="275" t="s">
        <v>32</v>
      </c>
      <c r="B14" s="76" t="s">
        <v>306</v>
      </c>
      <c r="C14" s="283" t="s">
        <v>306</v>
      </c>
      <c r="D14" s="283">
        <f>SUM(D13:D13)</f>
        <v>24000</v>
      </c>
      <c r="E14" s="283">
        <f>SUM(E13:E13)</f>
        <v>36000</v>
      </c>
      <c r="F14" s="283">
        <f>SUM(F13:F13)</f>
        <v>0</v>
      </c>
      <c r="G14" s="283">
        <f>SUM(G13:G13)</f>
        <v>0</v>
      </c>
      <c r="H14" s="284">
        <f>SUM(H13:H13)</f>
        <v>60000</v>
      </c>
    </row>
    <row r="15" spans="1:8" ht="33" customHeight="1" thickBot="1" thickTop="1">
      <c r="A15" s="436" t="s">
        <v>308</v>
      </c>
      <c r="B15" s="437"/>
      <c r="C15" s="437"/>
      <c r="D15" s="437"/>
      <c r="E15" s="437"/>
      <c r="F15" s="437"/>
      <c r="G15" s="437"/>
      <c r="H15" s="438"/>
    </row>
    <row r="16" spans="1:8" ht="26.25" thickTop="1">
      <c r="A16" s="439">
        <v>2009</v>
      </c>
      <c r="B16" s="285" t="s">
        <v>309</v>
      </c>
      <c r="C16" s="286">
        <v>4735636</v>
      </c>
      <c r="D16" s="286">
        <f>282126+2000+63257</f>
        <v>347383</v>
      </c>
      <c r="E16" s="286">
        <v>0</v>
      </c>
      <c r="F16" s="286">
        <v>1379487</v>
      </c>
      <c r="G16" s="286">
        <v>0</v>
      </c>
      <c r="H16" s="287">
        <f>SUM(D16:G16)</f>
        <v>1726870</v>
      </c>
    </row>
    <row r="17" spans="1:8" ht="12.75">
      <c r="A17" s="440"/>
      <c r="B17" s="289" t="s">
        <v>133</v>
      </c>
      <c r="C17" s="290">
        <v>857660</v>
      </c>
      <c r="D17" s="290">
        <v>373000</v>
      </c>
      <c r="E17" s="290">
        <v>0</v>
      </c>
      <c r="F17" s="290">
        <v>0</v>
      </c>
      <c r="G17" s="290">
        <v>0</v>
      </c>
      <c r="H17" s="291">
        <f>SUM(D17:G17)</f>
        <v>373000</v>
      </c>
    </row>
    <row r="18" spans="1:8" ht="25.5">
      <c r="A18" s="440"/>
      <c r="B18" s="289" t="s">
        <v>134</v>
      </c>
      <c r="C18" s="292">
        <v>930000</v>
      </c>
      <c r="D18" s="292">
        <f>15098+364169+42618</f>
        <v>421885</v>
      </c>
      <c r="E18" s="292">
        <v>0</v>
      </c>
      <c r="F18" s="292"/>
      <c r="G18" s="292"/>
      <c r="H18" s="291">
        <f>SUM(D18:G18)</f>
        <v>421885</v>
      </c>
    </row>
    <row r="19" spans="1:8" ht="13.5" thickBot="1">
      <c r="A19" s="440"/>
      <c r="B19" s="293" t="s">
        <v>135</v>
      </c>
      <c r="C19" s="290">
        <v>380000</v>
      </c>
      <c r="D19" s="290">
        <v>336000</v>
      </c>
      <c r="E19" s="290">
        <v>60000</v>
      </c>
      <c r="F19" s="290"/>
      <c r="G19" s="290"/>
      <c r="H19" s="291">
        <f>SUM(D19:G19)</f>
        <v>396000</v>
      </c>
    </row>
    <row r="20" spans="1:8" ht="19.5" customHeight="1" thickBot="1" thickTop="1">
      <c r="A20" s="275" t="s">
        <v>32</v>
      </c>
      <c r="B20" s="294" t="s">
        <v>306</v>
      </c>
      <c r="C20" s="283" t="s">
        <v>306</v>
      </c>
      <c r="D20" s="283">
        <f>SUM(D15:D19)</f>
        <v>1478268</v>
      </c>
      <c r="E20" s="283">
        <f>SUM(E15:E19)</f>
        <v>60000</v>
      </c>
      <c r="F20" s="283">
        <f>SUM(F15:F19)</f>
        <v>1379487</v>
      </c>
      <c r="G20" s="283">
        <f>SUM(G15:G19)</f>
        <v>0</v>
      </c>
      <c r="H20" s="284">
        <f>SUM(H15:H19)</f>
        <v>2917755</v>
      </c>
    </row>
    <row r="21" spans="1:8" ht="13.5" thickTop="1">
      <c r="A21" s="441">
        <v>2010</v>
      </c>
      <c r="B21" s="285" t="s">
        <v>310</v>
      </c>
      <c r="C21" s="286">
        <v>857660</v>
      </c>
      <c r="D21" s="286">
        <v>50000</v>
      </c>
      <c r="E21" s="286">
        <v>168000</v>
      </c>
      <c r="F21" s="286"/>
      <c r="G21" s="286">
        <v>0</v>
      </c>
      <c r="H21" s="287">
        <f>SUM(D21:G21)</f>
        <v>218000</v>
      </c>
    </row>
    <row r="22" spans="1:8" ht="13.5" thickBot="1">
      <c r="A22" s="440"/>
      <c r="B22" s="293" t="s">
        <v>311</v>
      </c>
      <c r="C22" s="290">
        <v>500204</v>
      </c>
      <c r="D22" s="290">
        <v>250204</v>
      </c>
      <c r="E22" s="290">
        <v>250000</v>
      </c>
      <c r="F22" s="290"/>
      <c r="G22" s="290"/>
      <c r="H22" s="291">
        <f>SUM(D22:G22)</f>
        <v>500204</v>
      </c>
    </row>
    <row r="23" spans="1:8" ht="19.5" customHeight="1" thickBot="1" thickTop="1">
      <c r="A23" s="275" t="s">
        <v>32</v>
      </c>
      <c r="B23" s="294" t="s">
        <v>306</v>
      </c>
      <c r="C23" s="283" t="s">
        <v>306</v>
      </c>
      <c r="D23" s="283">
        <f>SUM(D21:D22)</f>
        <v>300204</v>
      </c>
      <c r="E23" s="283">
        <f>SUM(E21:E22)</f>
        <v>418000</v>
      </c>
      <c r="F23" s="283">
        <f>SUM(F21:F22)</f>
        <v>0</v>
      </c>
      <c r="G23" s="283">
        <f>SUM(G21:G22)</f>
        <v>0</v>
      </c>
      <c r="H23" s="284">
        <f>SUM(H21:H22)</f>
        <v>718204</v>
      </c>
    </row>
    <row r="24" spans="1:8" ht="14.25" thickBot="1" thickTop="1">
      <c r="A24" s="288">
        <v>2011</v>
      </c>
      <c r="B24" s="296" t="s">
        <v>312</v>
      </c>
      <c r="C24" s="297">
        <v>800000</v>
      </c>
      <c r="D24" s="297">
        <v>520000</v>
      </c>
      <c r="E24" s="297">
        <v>120000</v>
      </c>
      <c r="F24" s="297"/>
      <c r="G24" s="297"/>
      <c r="H24" s="287">
        <f>SUM(D24:G24)</f>
        <v>640000</v>
      </c>
    </row>
    <row r="25" spans="1:8" ht="21.75" customHeight="1" thickBot="1" thickTop="1">
      <c r="A25" s="298" t="s">
        <v>32</v>
      </c>
      <c r="B25" s="294" t="s">
        <v>306</v>
      </c>
      <c r="C25" s="283" t="s">
        <v>306</v>
      </c>
      <c r="D25" s="283">
        <f>SUM(D24:D24)</f>
        <v>520000</v>
      </c>
      <c r="E25" s="283">
        <f>SUM(E24:E24)</f>
        <v>120000</v>
      </c>
      <c r="F25" s="283">
        <f>SUM(F24:F24)</f>
        <v>0</v>
      </c>
      <c r="G25" s="283">
        <f>SUM(G24:G24)</f>
        <v>0</v>
      </c>
      <c r="H25" s="284">
        <f>SUM(H24:H24)</f>
        <v>640000</v>
      </c>
    </row>
    <row r="26" spans="1:8" ht="27" customHeight="1" thickBot="1" thickTop="1">
      <c r="A26" s="436" t="s">
        <v>313</v>
      </c>
      <c r="B26" s="437"/>
      <c r="C26" s="437"/>
      <c r="D26" s="437"/>
      <c r="E26" s="437"/>
      <c r="F26" s="437"/>
      <c r="G26" s="437"/>
      <c r="H26" s="438"/>
    </row>
    <row r="27" spans="1:8" ht="26.25" thickTop="1">
      <c r="A27" s="439">
        <v>2009</v>
      </c>
      <c r="B27" s="270" t="s">
        <v>159</v>
      </c>
      <c r="C27" s="286">
        <v>3252848</v>
      </c>
      <c r="D27" s="286">
        <v>1310242</v>
      </c>
      <c r="E27" s="286">
        <v>0</v>
      </c>
      <c r="F27" s="286">
        <v>0</v>
      </c>
      <c r="G27" s="286">
        <v>0</v>
      </c>
      <c r="H27" s="287">
        <f>SUM(D27:G27)</f>
        <v>1310242</v>
      </c>
    </row>
    <row r="28" spans="1:8" ht="12.75">
      <c r="A28" s="440"/>
      <c r="B28" s="299" t="s">
        <v>142</v>
      </c>
      <c r="C28" s="292">
        <v>72000</v>
      </c>
      <c r="D28" s="292">
        <v>46000</v>
      </c>
      <c r="E28" s="292"/>
      <c r="F28" s="292"/>
      <c r="G28" s="292"/>
      <c r="H28" s="300">
        <f>SUM(D28:G28)</f>
        <v>46000</v>
      </c>
    </row>
    <row r="29" spans="1:8" ht="52.5" customHeight="1" thickBot="1">
      <c r="A29" s="440"/>
      <c r="B29" s="296" t="s">
        <v>314</v>
      </c>
      <c r="C29" s="301">
        <v>1200000</v>
      </c>
      <c r="D29" s="301">
        <v>60014</v>
      </c>
      <c r="E29" s="301"/>
      <c r="F29" s="301"/>
      <c r="G29" s="301"/>
      <c r="H29" s="300">
        <f>SUM(D29:G29)</f>
        <v>60014</v>
      </c>
    </row>
    <row r="30" spans="1:8" ht="14.25" thickBot="1" thickTop="1">
      <c r="A30" s="275" t="s">
        <v>32</v>
      </c>
      <c r="B30" s="294" t="s">
        <v>306</v>
      </c>
      <c r="C30" s="283" t="s">
        <v>306</v>
      </c>
      <c r="D30" s="283">
        <f>SUM(D26:D29)</f>
        <v>1416256</v>
      </c>
      <c r="E30" s="283">
        <f>SUM(E26:E29)</f>
        <v>0</v>
      </c>
      <c r="F30" s="283">
        <f>SUM(F26:F29)</f>
        <v>0</v>
      </c>
      <c r="G30" s="283">
        <f>SUM(G26:G29)</f>
        <v>0</v>
      </c>
      <c r="H30" s="284">
        <f>SUM(H27:H29)</f>
        <v>1416256</v>
      </c>
    </row>
    <row r="31" spans="1:8" ht="17.25" thickBot="1" thickTop="1">
      <c r="A31" s="436" t="s">
        <v>313</v>
      </c>
      <c r="B31" s="437"/>
      <c r="C31" s="437"/>
      <c r="D31" s="437"/>
      <c r="E31" s="437"/>
      <c r="F31" s="437"/>
      <c r="G31" s="437"/>
      <c r="H31" s="438"/>
    </row>
    <row r="32" spans="1:8" ht="39" thickTop="1">
      <c r="A32" s="441">
        <v>2010</v>
      </c>
      <c r="B32" s="302" t="s">
        <v>315</v>
      </c>
      <c r="C32" s="297">
        <v>400000</v>
      </c>
      <c r="D32" s="297">
        <v>400000</v>
      </c>
      <c r="E32" s="303"/>
      <c r="F32" s="303"/>
      <c r="G32" s="303"/>
      <c r="H32" s="304">
        <f>SUM(D32:G32)</f>
        <v>400000</v>
      </c>
    </row>
    <row r="33" spans="1:8" ht="39" thickBot="1">
      <c r="A33" s="442"/>
      <c r="B33" s="305" t="s">
        <v>143</v>
      </c>
      <c r="C33" s="306">
        <v>1000000</v>
      </c>
      <c r="D33" s="306">
        <v>350000</v>
      </c>
      <c r="E33" s="306">
        <v>150000</v>
      </c>
      <c r="F33" s="306"/>
      <c r="G33" s="306"/>
      <c r="H33" s="307">
        <f>SUM(D33:G33)</f>
        <v>500000</v>
      </c>
    </row>
    <row r="34" spans="1:8" ht="14.25" thickBot="1" thickTop="1">
      <c r="A34" s="275" t="s">
        <v>32</v>
      </c>
      <c r="B34" s="294" t="s">
        <v>306</v>
      </c>
      <c r="C34" s="283" t="s">
        <v>306</v>
      </c>
      <c r="D34" s="283">
        <f>SUM(D32:D33)</f>
        <v>750000</v>
      </c>
      <c r="E34" s="283">
        <f>SUM(E33:E33)</f>
        <v>150000</v>
      </c>
      <c r="F34" s="283">
        <f>SUM(F33:F33)</f>
        <v>0</v>
      </c>
      <c r="G34" s="283">
        <f>SUM(G33:G33)</f>
        <v>0</v>
      </c>
      <c r="H34" s="284">
        <f>SUM(H32:H33)</f>
        <v>900000</v>
      </c>
    </row>
    <row r="35" spans="1:8" ht="39.75" thickBot="1" thickTop="1">
      <c r="A35" s="295">
        <v>2011</v>
      </c>
      <c r="B35" s="305" t="s">
        <v>143</v>
      </c>
      <c r="C35" s="306">
        <v>1000000</v>
      </c>
      <c r="D35" s="306">
        <v>350000</v>
      </c>
      <c r="E35" s="306">
        <v>150000</v>
      </c>
      <c r="F35" s="306"/>
      <c r="G35" s="306"/>
      <c r="H35" s="307">
        <f>SUM(D35:G35)</f>
        <v>500000</v>
      </c>
    </row>
    <row r="36" spans="1:8" ht="14.25" thickBot="1" thickTop="1">
      <c r="A36" s="298" t="s">
        <v>32</v>
      </c>
      <c r="B36" s="294" t="s">
        <v>306</v>
      </c>
      <c r="C36" s="283" t="s">
        <v>306</v>
      </c>
      <c r="D36" s="283">
        <f>SUM(D35:D35)</f>
        <v>350000</v>
      </c>
      <c r="E36" s="283">
        <f>SUM(E35:E35)</f>
        <v>150000</v>
      </c>
      <c r="F36" s="283">
        <f>SUM(F35:F35)</f>
        <v>0</v>
      </c>
      <c r="G36" s="283">
        <f>SUM(G35:G35)</f>
        <v>0</v>
      </c>
      <c r="H36" s="284">
        <f>SUM(H35:H35)</f>
        <v>500000</v>
      </c>
    </row>
    <row r="37" spans="1:8" ht="17.25" thickBot="1" thickTop="1">
      <c r="A37" s="443" t="s">
        <v>316</v>
      </c>
      <c r="B37" s="444"/>
      <c r="C37" s="444"/>
      <c r="D37" s="444"/>
      <c r="E37" s="444"/>
      <c r="F37" s="444"/>
      <c r="G37" s="444"/>
      <c r="H37" s="445"/>
    </row>
    <row r="38" spans="1:8" ht="73.5" customHeight="1" thickTop="1">
      <c r="A38" s="440">
        <v>2009</v>
      </c>
      <c r="B38" s="308" t="s">
        <v>123</v>
      </c>
      <c r="C38" s="271">
        <v>740000</v>
      </c>
      <c r="D38" s="271">
        <v>291156</v>
      </c>
      <c r="E38" s="271">
        <v>0</v>
      </c>
      <c r="F38" s="271">
        <v>0</v>
      </c>
      <c r="G38" s="271">
        <v>355600</v>
      </c>
      <c r="H38" s="272">
        <f>SUM(D38:G38)</f>
        <v>646756</v>
      </c>
    </row>
    <row r="39" spans="1:8" ht="18.75" customHeight="1">
      <c r="A39" s="440"/>
      <c r="B39" s="270" t="s">
        <v>317</v>
      </c>
      <c r="C39" s="271">
        <v>7846790</v>
      </c>
      <c r="D39" s="271">
        <v>460000</v>
      </c>
      <c r="E39" s="271"/>
      <c r="F39" s="271"/>
      <c r="G39" s="271"/>
      <c r="H39" s="272">
        <f>SUM(D39:G39)</f>
        <v>460000</v>
      </c>
    </row>
    <row r="40" spans="1:8" ht="13.5" thickBot="1">
      <c r="A40" s="440"/>
      <c r="B40" s="270" t="s">
        <v>126</v>
      </c>
      <c r="C40" s="271">
        <v>2812416</v>
      </c>
      <c r="D40" s="271">
        <v>281207</v>
      </c>
      <c r="E40" s="271">
        <v>332593</v>
      </c>
      <c r="F40" s="271"/>
      <c r="G40" s="271">
        <v>407700</v>
      </c>
      <c r="H40" s="272">
        <f>SUM(D40:G40)</f>
        <v>1021500</v>
      </c>
    </row>
    <row r="41" spans="1:8" ht="19.5" customHeight="1" thickBot="1" thickTop="1">
      <c r="A41" s="298" t="s">
        <v>32</v>
      </c>
      <c r="B41" s="294" t="s">
        <v>306</v>
      </c>
      <c r="C41" s="283" t="s">
        <v>306</v>
      </c>
      <c r="D41" s="283">
        <f>SUM(D38:D40)</f>
        <v>1032363</v>
      </c>
      <c r="E41" s="283">
        <f>SUM(E38:E40)</f>
        <v>332593</v>
      </c>
      <c r="F41" s="283">
        <f>SUM(F38:F40)</f>
        <v>0</v>
      </c>
      <c r="G41" s="283">
        <f>SUM(G38:G40)</f>
        <v>763300</v>
      </c>
      <c r="H41" s="284">
        <f>SUM(H38:H40)</f>
        <v>2128256</v>
      </c>
    </row>
    <row r="42" spans="1:8" ht="13.5" thickTop="1">
      <c r="A42" s="440">
        <v>2010</v>
      </c>
      <c r="B42" s="309" t="s">
        <v>318</v>
      </c>
      <c r="C42" s="310">
        <v>6000000</v>
      </c>
      <c r="D42" s="310">
        <v>580000</v>
      </c>
      <c r="E42" s="310"/>
      <c r="F42" s="310">
        <v>0</v>
      </c>
      <c r="G42" s="310">
        <v>960000</v>
      </c>
      <c r="H42" s="311">
        <f>SUM(D42:G42)</f>
        <v>1540000</v>
      </c>
    </row>
    <row r="43" spans="1:8" ht="17.25" customHeight="1">
      <c r="A43" s="440"/>
      <c r="B43" s="312" t="s">
        <v>127</v>
      </c>
      <c r="C43" s="271">
        <v>7846790</v>
      </c>
      <c r="D43" s="271">
        <v>1300000</v>
      </c>
      <c r="E43" s="271"/>
      <c r="F43" s="271">
        <v>0</v>
      </c>
      <c r="G43" s="271"/>
      <c r="H43" s="272">
        <f>SUM(D43:G43)</f>
        <v>1300000</v>
      </c>
    </row>
    <row r="44" spans="1:8" ht="51.75" thickBot="1">
      <c r="A44" s="440"/>
      <c r="B44" s="313" t="s">
        <v>319</v>
      </c>
      <c r="C44" s="281">
        <v>1000000</v>
      </c>
      <c r="D44" s="281">
        <v>50000</v>
      </c>
      <c r="E44" s="281"/>
      <c r="F44" s="281">
        <v>0</v>
      </c>
      <c r="G44" s="281"/>
      <c r="H44" s="314">
        <f>SUM(D44:G44)</f>
        <v>50000</v>
      </c>
    </row>
    <row r="45" spans="1:8" ht="21" customHeight="1" thickBot="1" thickTop="1">
      <c r="A45" s="298" t="s">
        <v>32</v>
      </c>
      <c r="B45" s="294" t="s">
        <v>306</v>
      </c>
      <c r="C45" s="283" t="s">
        <v>306</v>
      </c>
      <c r="D45" s="283">
        <f>SUM(D42:D44)</f>
        <v>1930000</v>
      </c>
      <c r="E45" s="283">
        <f>SUM(E42:E44)</f>
        <v>0</v>
      </c>
      <c r="F45" s="283">
        <f>SUM(F42:F44)</f>
        <v>0</v>
      </c>
      <c r="G45" s="283">
        <f>SUM(G42:G44)</f>
        <v>960000</v>
      </c>
      <c r="H45" s="284">
        <f>SUM(H42:H44)</f>
        <v>2890000</v>
      </c>
    </row>
    <row r="46" spans="1:8" ht="13.5" thickTop="1">
      <c r="A46" s="441">
        <v>2011</v>
      </c>
      <c r="B46" s="309" t="s">
        <v>318</v>
      </c>
      <c r="C46" s="310">
        <v>6000000</v>
      </c>
      <c r="D46" s="297">
        <v>884000</v>
      </c>
      <c r="E46" s="297">
        <v>442000</v>
      </c>
      <c r="F46" s="297"/>
      <c r="G46" s="297">
        <f>1326000-E46</f>
        <v>884000</v>
      </c>
      <c r="H46" s="272">
        <f>SUM(D46:G46)</f>
        <v>2210000</v>
      </c>
    </row>
    <row r="47" spans="1:8" ht="18" customHeight="1">
      <c r="A47" s="440"/>
      <c r="B47" s="296" t="s">
        <v>320</v>
      </c>
      <c r="C47" s="271">
        <v>1000000</v>
      </c>
      <c r="D47" s="315">
        <v>280000</v>
      </c>
      <c r="E47" s="315">
        <v>140000</v>
      </c>
      <c r="F47" s="315"/>
      <c r="G47" s="315">
        <v>280000</v>
      </c>
      <c r="H47" s="272">
        <f>SUM(D47:G47)</f>
        <v>700000</v>
      </c>
    </row>
    <row r="48" spans="1:8" ht="53.25" customHeight="1">
      <c r="A48" s="440"/>
      <c r="B48" s="316" t="s">
        <v>319</v>
      </c>
      <c r="C48" s="273">
        <v>1000000</v>
      </c>
      <c r="D48" s="317">
        <v>100000</v>
      </c>
      <c r="E48" s="317"/>
      <c r="F48" s="317"/>
      <c r="G48" s="317"/>
      <c r="H48" s="272">
        <f>SUM(D48:G48)</f>
        <v>100000</v>
      </c>
    </row>
    <row r="49" spans="1:8" ht="21" customHeight="1" thickBot="1">
      <c r="A49" s="442"/>
      <c r="B49" s="299" t="s">
        <v>321</v>
      </c>
      <c r="C49" s="318">
        <v>7500000</v>
      </c>
      <c r="D49" s="317">
        <v>800000</v>
      </c>
      <c r="E49" s="317">
        <v>240000</v>
      </c>
      <c r="F49" s="317"/>
      <c r="G49" s="317">
        <f>1200000-E49</f>
        <v>960000</v>
      </c>
      <c r="H49" s="272">
        <f>SUM(D49:G49)</f>
        <v>2000000</v>
      </c>
    </row>
    <row r="50" spans="1:8" ht="21.75" customHeight="1" thickBot="1" thickTop="1">
      <c r="A50" s="298" t="s">
        <v>32</v>
      </c>
      <c r="B50" s="294" t="s">
        <v>306</v>
      </c>
      <c r="C50" s="283" t="s">
        <v>306</v>
      </c>
      <c r="D50" s="283">
        <f>SUM(D46:D49)</f>
        <v>2064000</v>
      </c>
      <c r="E50" s="283">
        <f>SUM(E46:E49)</f>
        <v>822000</v>
      </c>
      <c r="F50" s="283">
        <f>SUM(F46:F49)</f>
        <v>0</v>
      </c>
      <c r="G50" s="283">
        <f>SUM(G46:G49)</f>
        <v>2124000</v>
      </c>
      <c r="H50" s="284">
        <f>SUM(H46:H49)</f>
        <v>5010000</v>
      </c>
    </row>
    <row r="51" spans="1:8" ht="17.25" thickBot="1" thickTop="1">
      <c r="A51" s="436" t="s">
        <v>322</v>
      </c>
      <c r="B51" s="437"/>
      <c r="C51" s="437"/>
      <c r="D51" s="437"/>
      <c r="E51" s="437"/>
      <c r="F51" s="437"/>
      <c r="G51" s="437"/>
      <c r="H51" s="438"/>
    </row>
    <row r="52" spans="1:8" ht="26.25" thickTop="1">
      <c r="A52" s="441">
        <v>2009</v>
      </c>
      <c r="B52" s="296" t="s">
        <v>171</v>
      </c>
      <c r="C52" s="297">
        <v>500000</v>
      </c>
      <c r="D52" s="297">
        <v>500000</v>
      </c>
      <c r="E52" s="297">
        <v>0</v>
      </c>
      <c r="F52" s="297">
        <v>0</v>
      </c>
      <c r="G52" s="297">
        <v>0</v>
      </c>
      <c r="H52" s="304">
        <f>SUM(D52:G52)</f>
        <v>500000</v>
      </c>
    </row>
    <row r="53" spans="1:8" ht="12.75">
      <c r="A53" s="440"/>
      <c r="B53" s="319" t="s">
        <v>174</v>
      </c>
      <c r="C53" s="320">
        <v>108000</v>
      </c>
      <c r="D53" s="320">
        <v>108000</v>
      </c>
      <c r="E53" s="320"/>
      <c r="F53" s="320"/>
      <c r="G53" s="320"/>
      <c r="H53" s="321">
        <f>SUM(D53:G53)</f>
        <v>108000</v>
      </c>
    </row>
    <row r="54" spans="1:8" ht="12.75">
      <c r="A54" s="440"/>
      <c r="B54" s="319" t="s">
        <v>175</v>
      </c>
      <c r="C54" s="320">
        <v>10000</v>
      </c>
      <c r="D54" s="320">
        <v>10000</v>
      </c>
      <c r="E54" s="320"/>
      <c r="F54" s="320"/>
      <c r="G54" s="320"/>
      <c r="H54" s="321">
        <f>SUM(D54:G54)</f>
        <v>10000</v>
      </c>
    </row>
    <row r="55" spans="1:8" ht="25.5">
      <c r="A55" s="440"/>
      <c r="B55" s="296" t="s">
        <v>176</v>
      </c>
      <c r="C55" s="315">
        <v>91000</v>
      </c>
      <c r="D55" s="315">
        <v>44003</v>
      </c>
      <c r="E55" s="315">
        <v>24997</v>
      </c>
      <c r="F55" s="315">
        <v>0</v>
      </c>
      <c r="G55" s="315">
        <v>0</v>
      </c>
      <c r="H55" s="321">
        <f>SUM(D55:G55)</f>
        <v>69000</v>
      </c>
    </row>
    <row r="56" spans="1:8" ht="13.5" thickBot="1">
      <c r="A56" s="442"/>
      <c r="B56" s="322" t="s">
        <v>323</v>
      </c>
      <c r="C56" s="323">
        <v>60000</v>
      </c>
      <c r="D56" s="323">
        <v>48700</v>
      </c>
      <c r="E56" s="323">
        <v>0</v>
      </c>
      <c r="F56" s="323">
        <v>0</v>
      </c>
      <c r="G56" s="323">
        <v>0</v>
      </c>
      <c r="H56" s="324">
        <f>SUM(D56:G56)</f>
        <v>48700</v>
      </c>
    </row>
    <row r="57" spans="1:8" ht="14.25" thickBot="1" thickTop="1">
      <c r="A57" s="298" t="s">
        <v>32</v>
      </c>
      <c r="B57" s="294" t="s">
        <v>306</v>
      </c>
      <c r="C57" s="283" t="s">
        <v>306</v>
      </c>
      <c r="D57" s="283">
        <f>SUM(D52:D56)</f>
        <v>710703</v>
      </c>
      <c r="E57" s="283">
        <f>SUM(E52:E56)</f>
        <v>24997</v>
      </c>
      <c r="F57" s="283">
        <f>SUM(F52:F56)</f>
        <v>0</v>
      </c>
      <c r="G57" s="283">
        <f>SUM(G52:G56)</f>
        <v>0</v>
      </c>
      <c r="H57" s="284">
        <f>SUM(H52:H56)</f>
        <v>735700</v>
      </c>
    </row>
    <row r="58" spans="1:8" ht="26.25" thickTop="1">
      <c r="A58" s="441">
        <v>2010</v>
      </c>
      <c r="B58" s="325" t="s">
        <v>324</v>
      </c>
      <c r="C58" s="310">
        <v>300000</v>
      </c>
      <c r="D58" s="310">
        <v>300000</v>
      </c>
      <c r="E58" s="310"/>
      <c r="F58" s="310">
        <v>0</v>
      </c>
      <c r="G58" s="310">
        <v>0</v>
      </c>
      <c r="H58" s="311">
        <f>SUM(D58:G58)</f>
        <v>300000</v>
      </c>
    </row>
    <row r="59" spans="1:8" ht="12.75">
      <c r="A59" s="440"/>
      <c r="B59" s="296" t="s">
        <v>325</v>
      </c>
      <c r="C59" s="320">
        <v>185000</v>
      </c>
      <c r="D59" s="320">
        <v>185000</v>
      </c>
      <c r="E59" s="320"/>
      <c r="F59" s="320">
        <v>0</v>
      </c>
      <c r="G59" s="320">
        <v>0</v>
      </c>
      <c r="H59" s="326">
        <f>SUM(D59:G59)</f>
        <v>185000</v>
      </c>
    </row>
    <row r="60" spans="1:8" ht="26.25" thickBot="1">
      <c r="A60" s="442"/>
      <c r="B60" s="322" t="s">
        <v>326</v>
      </c>
      <c r="C60" s="323">
        <v>1350000</v>
      </c>
      <c r="D60" s="323">
        <v>684000</v>
      </c>
      <c r="E60" s="323">
        <v>666000</v>
      </c>
      <c r="F60" s="323">
        <v>0</v>
      </c>
      <c r="G60" s="323">
        <v>0</v>
      </c>
      <c r="H60" s="324">
        <f>SUM(D60:G60)</f>
        <v>1350000</v>
      </c>
    </row>
    <row r="61" spans="1:8" ht="14.25" thickBot="1" thickTop="1">
      <c r="A61" s="298" t="s">
        <v>32</v>
      </c>
      <c r="B61" s="294" t="s">
        <v>306</v>
      </c>
      <c r="C61" s="283" t="s">
        <v>306</v>
      </c>
      <c r="D61" s="283">
        <f>SUM(D58:D60)</f>
        <v>1169000</v>
      </c>
      <c r="E61" s="283">
        <f>SUM(E60:E60)</f>
        <v>666000</v>
      </c>
      <c r="F61" s="283">
        <f>SUM(F60:F60)</f>
        <v>0</v>
      </c>
      <c r="G61" s="283">
        <f>SUM(G60:G60)</f>
        <v>0</v>
      </c>
      <c r="H61" s="284">
        <f>SUM(H58:H60)</f>
        <v>1835000</v>
      </c>
    </row>
    <row r="62" spans="1:8" ht="27" thickBot="1" thickTop="1">
      <c r="A62" s="288">
        <v>2011</v>
      </c>
      <c r="B62" s="285" t="s">
        <v>327</v>
      </c>
      <c r="C62" s="315">
        <v>90000</v>
      </c>
      <c r="D62" s="315">
        <v>65000</v>
      </c>
      <c r="E62" s="315">
        <v>25000</v>
      </c>
      <c r="F62" s="315"/>
      <c r="G62" s="315"/>
      <c r="H62" s="326">
        <f>SUM(D62:G62)</f>
        <v>90000</v>
      </c>
    </row>
    <row r="63" spans="1:8" ht="14.25" thickBot="1" thickTop="1">
      <c r="A63" s="298" t="s">
        <v>32</v>
      </c>
      <c r="B63" s="294" t="s">
        <v>306</v>
      </c>
      <c r="C63" s="283" t="s">
        <v>306</v>
      </c>
      <c r="D63" s="283">
        <f>SUM(D62:D62)</f>
        <v>65000</v>
      </c>
      <c r="E63" s="283">
        <f>SUM(E62:E62)</f>
        <v>25000</v>
      </c>
      <c r="F63" s="283">
        <f>SUM(F62:F62)</f>
        <v>0</v>
      </c>
      <c r="G63" s="283">
        <f>SUM(G62:G62)</f>
        <v>0</v>
      </c>
      <c r="H63" s="284">
        <f>SUM(H62:H62)</f>
        <v>90000</v>
      </c>
    </row>
    <row r="64" spans="2:8" ht="13.5" thickTop="1">
      <c r="B64" s="126"/>
      <c r="C64" s="123"/>
      <c r="D64" s="123"/>
      <c r="E64" s="123"/>
      <c r="F64" s="123"/>
      <c r="G64" s="123"/>
      <c r="H64" s="123"/>
    </row>
    <row r="65" spans="2:8" ht="12.75">
      <c r="B65" s="126"/>
      <c r="C65" s="123"/>
      <c r="D65" s="123"/>
      <c r="E65" s="123"/>
      <c r="F65" s="123"/>
      <c r="G65" s="123"/>
      <c r="H65" s="123"/>
    </row>
    <row r="66" spans="2:8" ht="12.75">
      <c r="B66" s="126"/>
      <c r="C66" s="123"/>
      <c r="D66" s="123"/>
      <c r="E66" s="123"/>
      <c r="F66" s="123"/>
      <c r="G66" s="123"/>
      <c r="H66" s="123"/>
    </row>
    <row r="67" spans="2:8" ht="12.75">
      <c r="B67" s="126"/>
      <c r="C67" s="123"/>
      <c r="D67" s="123"/>
      <c r="E67" s="123"/>
      <c r="F67" s="123"/>
      <c r="G67" s="123"/>
      <c r="H67" s="123"/>
    </row>
    <row r="68" spans="2:8" ht="12.75">
      <c r="B68" s="126"/>
      <c r="C68" s="123"/>
      <c r="D68" s="123"/>
      <c r="E68" s="123"/>
      <c r="F68" s="123"/>
      <c r="G68" s="123"/>
      <c r="H68" s="123"/>
    </row>
    <row r="69" spans="2:8" ht="12.75">
      <c r="B69" s="126"/>
      <c r="C69" s="123"/>
      <c r="D69" s="123"/>
      <c r="E69" s="123"/>
      <c r="F69" s="123"/>
      <c r="G69" s="123"/>
      <c r="H69" s="123"/>
    </row>
    <row r="70" spans="2:8" ht="12.75">
      <c r="B70" s="126"/>
      <c r="C70" s="123"/>
      <c r="D70" s="123"/>
      <c r="E70" s="123"/>
      <c r="F70" s="123"/>
      <c r="G70" s="123"/>
      <c r="H70" s="123"/>
    </row>
    <row r="71" spans="2:8" ht="12.75">
      <c r="B71" s="126"/>
      <c r="C71" s="123"/>
      <c r="D71" s="123"/>
      <c r="E71" s="123"/>
      <c r="F71" s="123"/>
      <c r="G71" s="123"/>
      <c r="H71" s="123"/>
    </row>
    <row r="72" spans="2:8" ht="12.75">
      <c r="B72" s="126"/>
      <c r="C72" s="123"/>
      <c r="D72" s="123"/>
      <c r="E72" s="123"/>
      <c r="F72" s="123"/>
      <c r="G72" s="123"/>
      <c r="H72" s="123"/>
    </row>
    <row r="73" spans="2:8" ht="12.75">
      <c r="B73" s="126"/>
      <c r="C73" s="123"/>
      <c r="D73" s="123"/>
      <c r="E73" s="123"/>
      <c r="F73" s="123"/>
      <c r="G73" s="123"/>
      <c r="H73" s="123"/>
    </row>
    <row r="74" spans="2:8" ht="12.75">
      <c r="B74" s="126"/>
      <c r="C74" s="123"/>
      <c r="D74" s="123"/>
      <c r="E74" s="123"/>
      <c r="F74" s="123"/>
      <c r="G74" s="123"/>
      <c r="H74" s="123"/>
    </row>
    <row r="75" spans="2:8" ht="12.75">
      <c r="B75" s="126"/>
      <c r="C75" s="123"/>
      <c r="D75" s="123"/>
      <c r="E75" s="123"/>
      <c r="F75" s="123"/>
      <c r="G75" s="123"/>
      <c r="H75" s="123"/>
    </row>
    <row r="76" spans="2:8" ht="12.75">
      <c r="B76" s="126"/>
      <c r="C76" s="123"/>
      <c r="D76" s="123"/>
      <c r="E76" s="123"/>
      <c r="F76" s="123"/>
      <c r="G76" s="123"/>
      <c r="H76" s="123"/>
    </row>
    <row r="77" spans="2:8" ht="12.75">
      <c r="B77" s="126"/>
      <c r="C77" s="123"/>
      <c r="D77" s="123"/>
      <c r="E77" s="123"/>
      <c r="F77" s="123"/>
      <c r="G77" s="123"/>
      <c r="H77" s="123"/>
    </row>
    <row r="78" spans="2:8" ht="12.75">
      <c r="B78" s="126"/>
      <c r="C78" s="123"/>
      <c r="D78" s="123"/>
      <c r="E78" s="123"/>
      <c r="F78" s="123"/>
      <c r="G78" s="123"/>
      <c r="H78" s="123"/>
    </row>
    <row r="79" spans="2:8" ht="12.75">
      <c r="B79" s="126"/>
      <c r="C79" s="123"/>
      <c r="D79" s="123"/>
      <c r="E79" s="123"/>
      <c r="F79" s="123"/>
      <c r="G79" s="123"/>
      <c r="H79" s="123"/>
    </row>
    <row r="80" spans="2:8" ht="12.75">
      <c r="B80" s="126"/>
      <c r="C80" s="123"/>
      <c r="D80" s="123"/>
      <c r="E80" s="123"/>
      <c r="F80" s="123"/>
      <c r="G80" s="123"/>
      <c r="H80" s="123"/>
    </row>
    <row r="81" spans="2:8" ht="12.75">
      <c r="B81" s="126"/>
      <c r="C81" s="123"/>
      <c r="D81" s="123"/>
      <c r="E81" s="123"/>
      <c r="F81" s="123"/>
      <c r="G81" s="123"/>
      <c r="H81" s="123"/>
    </row>
    <row r="82" spans="2:8" ht="12.75">
      <c r="B82" s="126"/>
      <c r="C82" s="123"/>
      <c r="D82" s="123"/>
      <c r="E82" s="123"/>
      <c r="F82" s="123"/>
      <c r="G82" s="123"/>
      <c r="H82" s="123"/>
    </row>
    <row r="83" spans="2:8" ht="12.75">
      <c r="B83" s="126"/>
      <c r="C83" s="123"/>
      <c r="D83" s="123"/>
      <c r="E83" s="123"/>
      <c r="F83" s="123"/>
      <c r="G83" s="123"/>
      <c r="H83" s="123"/>
    </row>
    <row r="84" spans="2:8" ht="12.75">
      <c r="B84" s="126"/>
      <c r="C84" s="123"/>
      <c r="D84" s="123"/>
      <c r="E84" s="123"/>
      <c r="F84" s="123"/>
      <c r="G84" s="123"/>
      <c r="H84" s="123"/>
    </row>
    <row r="85" spans="2:8" ht="12.75">
      <c r="B85" s="126"/>
      <c r="C85" s="123"/>
      <c r="D85" s="123"/>
      <c r="E85" s="123"/>
      <c r="F85" s="123"/>
      <c r="G85" s="123"/>
      <c r="H85" s="123"/>
    </row>
    <row r="86" spans="2:8" ht="12.75">
      <c r="B86" s="126"/>
      <c r="C86" s="123"/>
      <c r="D86" s="123"/>
      <c r="E86" s="123"/>
      <c r="F86" s="123"/>
      <c r="G86" s="123"/>
      <c r="H86" s="123"/>
    </row>
    <row r="87" spans="2:8" ht="12.75">
      <c r="B87" s="126"/>
      <c r="C87" s="123"/>
      <c r="D87" s="123"/>
      <c r="E87" s="123"/>
      <c r="F87" s="123"/>
      <c r="G87" s="123"/>
      <c r="H87" s="123"/>
    </row>
    <row r="88" spans="2:8" ht="12.75">
      <c r="B88" s="126"/>
      <c r="C88" s="123"/>
      <c r="D88" s="123"/>
      <c r="E88" s="123"/>
      <c r="F88" s="123"/>
      <c r="G88" s="123"/>
      <c r="H88" s="123"/>
    </row>
    <row r="89" spans="2:8" ht="12.75">
      <c r="B89" s="126"/>
      <c r="C89" s="123"/>
      <c r="D89" s="123"/>
      <c r="E89" s="123"/>
      <c r="F89" s="123"/>
      <c r="G89" s="123"/>
      <c r="H89" s="123"/>
    </row>
    <row r="90" spans="2:8" ht="12.75">
      <c r="B90" s="126"/>
      <c r="C90" s="123"/>
      <c r="D90" s="123"/>
      <c r="E90" s="123"/>
      <c r="F90" s="123"/>
      <c r="G90" s="123"/>
      <c r="H90" s="123"/>
    </row>
    <row r="91" spans="2:8" ht="12.75">
      <c r="B91" s="126"/>
      <c r="C91" s="123"/>
      <c r="D91" s="123"/>
      <c r="E91" s="123"/>
      <c r="F91" s="123"/>
      <c r="G91" s="123"/>
      <c r="H91" s="123"/>
    </row>
    <row r="92" spans="2:8" ht="12.75">
      <c r="B92" s="126"/>
      <c r="C92" s="123"/>
      <c r="D92" s="123"/>
      <c r="E92" s="123"/>
      <c r="F92" s="123"/>
      <c r="G92" s="123"/>
      <c r="H92" s="123"/>
    </row>
    <row r="93" spans="2:8" ht="12.75">
      <c r="B93" s="126"/>
      <c r="C93" s="123"/>
      <c r="D93" s="123"/>
      <c r="E93" s="123"/>
      <c r="F93" s="123"/>
      <c r="G93" s="123"/>
      <c r="H93" s="123"/>
    </row>
    <row r="94" spans="2:8" ht="12.75">
      <c r="B94" s="126"/>
      <c r="C94" s="123"/>
      <c r="D94" s="123"/>
      <c r="E94" s="123"/>
      <c r="F94" s="123"/>
      <c r="G94" s="123"/>
      <c r="H94" s="123"/>
    </row>
    <row r="95" spans="2:8" ht="12.75">
      <c r="B95" s="126"/>
      <c r="C95" s="123"/>
      <c r="D95" s="123"/>
      <c r="E95" s="123"/>
      <c r="F95" s="123"/>
      <c r="G95" s="123"/>
      <c r="H95" s="123"/>
    </row>
    <row r="96" spans="2:8" ht="12.75">
      <c r="B96" s="126"/>
      <c r="C96" s="123"/>
      <c r="D96" s="123"/>
      <c r="E96" s="123"/>
      <c r="F96" s="123"/>
      <c r="G96" s="123"/>
      <c r="H96" s="123"/>
    </row>
    <row r="97" spans="2:8" ht="12.75">
      <c r="B97" s="126"/>
      <c r="C97" s="123"/>
      <c r="D97" s="123"/>
      <c r="E97" s="123"/>
      <c r="F97" s="123"/>
      <c r="G97" s="123"/>
      <c r="H97" s="123"/>
    </row>
    <row r="98" spans="2:8" ht="12.75">
      <c r="B98" s="126"/>
      <c r="C98" s="123"/>
      <c r="D98" s="123"/>
      <c r="E98" s="123"/>
      <c r="F98" s="123"/>
      <c r="G98" s="123"/>
      <c r="H98" s="123"/>
    </row>
    <row r="99" spans="2:8" ht="12.75">
      <c r="B99" s="126"/>
      <c r="C99" s="123"/>
      <c r="D99" s="123"/>
      <c r="E99" s="123"/>
      <c r="F99" s="123"/>
      <c r="G99" s="123"/>
      <c r="H99" s="123"/>
    </row>
    <row r="100" spans="2:8" ht="12.75">
      <c r="B100" s="126"/>
      <c r="C100" s="123"/>
      <c r="D100" s="123"/>
      <c r="E100" s="123"/>
      <c r="F100" s="123"/>
      <c r="G100" s="123"/>
      <c r="H100" s="123"/>
    </row>
    <row r="101" spans="2:8" ht="12.75">
      <c r="B101" s="126"/>
      <c r="C101" s="123"/>
      <c r="D101" s="123"/>
      <c r="E101" s="123"/>
      <c r="F101" s="123"/>
      <c r="G101" s="123"/>
      <c r="H101" s="123"/>
    </row>
    <row r="102" spans="2:8" ht="12.75">
      <c r="B102" s="126"/>
      <c r="C102" s="123"/>
      <c r="D102" s="123"/>
      <c r="E102" s="123"/>
      <c r="F102" s="123"/>
      <c r="G102" s="123"/>
      <c r="H102" s="123"/>
    </row>
    <row r="103" spans="2:8" ht="12.75">
      <c r="B103" s="126"/>
      <c r="C103" s="123"/>
      <c r="D103" s="123"/>
      <c r="E103" s="123"/>
      <c r="F103" s="123"/>
      <c r="G103" s="123"/>
      <c r="H103" s="123"/>
    </row>
    <row r="104" spans="2:8" ht="12.75">
      <c r="B104" s="126"/>
      <c r="C104" s="123"/>
      <c r="D104" s="123"/>
      <c r="E104" s="123"/>
      <c r="F104" s="123"/>
      <c r="G104" s="123"/>
      <c r="H104" s="123"/>
    </row>
    <row r="105" spans="2:8" ht="12.75">
      <c r="B105" s="126"/>
      <c r="C105" s="123"/>
      <c r="D105" s="123"/>
      <c r="E105" s="123"/>
      <c r="F105" s="123"/>
      <c r="G105" s="123"/>
      <c r="H105" s="123"/>
    </row>
    <row r="106" spans="2:8" ht="12.75">
      <c r="B106" s="126"/>
      <c r="C106" s="123"/>
      <c r="D106" s="123"/>
      <c r="E106" s="123"/>
      <c r="F106" s="123"/>
      <c r="G106" s="123"/>
      <c r="H106" s="123"/>
    </row>
    <row r="107" spans="2:8" ht="12.75">
      <c r="B107" s="126"/>
      <c r="C107" s="123"/>
      <c r="D107" s="123"/>
      <c r="E107" s="123"/>
      <c r="F107" s="123"/>
      <c r="G107" s="123"/>
      <c r="H107" s="123"/>
    </row>
    <row r="108" spans="2:8" ht="12.75">
      <c r="B108" s="126"/>
      <c r="C108" s="123"/>
      <c r="D108" s="123"/>
      <c r="E108" s="123"/>
      <c r="F108" s="123"/>
      <c r="G108" s="123"/>
      <c r="H108" s="123"/>
    </row>
    <row r="109" spans="2:8" ht="12.75">
      <c r="B109" s="126"/>
      <c r="C109" s="123"/>
      <c r="D109" s="123"/>
      <c r="E109" s="123"/>
      <c r="F109" s="123"/>
      <c r="G109" s="123"/>
      <c r="H109" s="123"/>
    </row>
    <row r="110" spans="2:8" ht="12.75">
      <c r="B110" s="126"/>
      <c r="C110" s="123"/>
      <c r="D110" s="123"/>
      <c r="E110" s="123"/>
      <c r="F110" s="123"/>
      <c r="G110" s="123"/>
      <c r="H110" s="123"/>
    </row>
    <row r="111" spans="2:8" ht="12.75">
      <c r="B111" s="126"/>
      <c r="C111" s="123"/>
      <c r="D111" s="123"/>
      <c r="E111" s="123"/>
      <c r="F111" s="123"/>
      <c r="G111" s="123"/>
      <c r="H111" s="123"/>
    </row>
    <row r="112" spans="2:8" ht="12.75">
      <c r="B112" s="126"/>
      <c r="C112" s="123"/>
      <c r="D112" s="123"/>
      <c r="E112" s="123"/>
      <c r="F112" s="123"/>
      <c r="G112" s="123"/>
      <c r="H112" s="123"/>
    </row>
    <row r="113" spans="2:8" ht="12.75">
      <c r="B113" s="126"/>
      <c r="C113" s="123"/>
      <c r="D113" s="123"/>
      <c r="E113" s="123"/>
      <c r="F113" s="123"/>
      <c r="G113" s="123"/>
      <c r="H113" s="123"/>
    </row>
    <row r="114" spans="2:8" ht="12.75">
      <c r="B114" s="126"/>
      <c r="C114" s="123"/>
      <c r="D114" s="123"/>
      <c r="E114" s="123"/>
      <c r="F114" s="123"/>
      <c r="G114" s="123"/>
      <c r="H114" s="123"/>
    </row>
    <row r="115" spans="2:8" ht="12.75">
      <c r="B115" s="126"/>
      <c r="C115" s="123"/>
      <c r="D115" s="123"/>
      <c r="E115" s="123"/>
      <c r="F115" s="123"/>
      <c r="G115" s="123"/>
      <c r="H115" s="123"/>
    </row>
    <row r="116" spans="2:8" ht="12.75">
      <c r="B116" s="126"/>
      <c r="C116" s="123"/>
      <c r="D116" s="123"/>
      <c r="E116" s="123"/>
      <c r="F116" s="123"/>
      <c r="G116" s="123"/>
      <c r="H116" s="123"/>
    </row>
    <row r="117" spans="2:8" ht="12.75">
      <c r="B117" s="126"/>
      <c r="C117" s="123"/>
      <c r="D117" s="123"/>
      <c r="E117" s="123"/>
      <c r="F117" s="123"/>
      <c r="G117" s="123"/>
      <c r="H117" s="123"/>
    </row>
    <row r="118" spans="2:8" ht="12.75">
      <c r="B118" s="126"/>
      <c r="C118" s="123"/>
      <c r="D118" s="123"/>
      <c r="E118" s="123"/>
      <c r="F118" s="123"/>
      <c r="G118" s="123"/>
      <c r="H118" s="123"/>
    </row>
    <row r="119" spans="2:8" ht="12.75">
      <c r="B119" s="126"/>
      <c r="C119" s="123"/>
      <c r="D119" s="123"/>
      <c r="E119" s="123"/>
      <c r="F119" s="123"/>
      <c r="G119" s="123"/>
      <c r="H119" s="123"/>
    </row>
    <row r="120" spans="2:8" ht="12.75">
      <c r="B120" s="126"/>
      <c r="C120" s="123"/>
      <c r="D120" s="123"/>
      <c r="E120" s="123"/>
      <c r="F120" s="123"/>
      <c r="G120" s="123"/>
      <c r="H120" s="123"/>
    </row>
    <row r="121" spans="2:8" ht="12.75">
      <c r="B121" s="126"/>
      <c r="C121" s="123"/>
      <c r="D121" s="123"/>
      <c r="E121" s="123"/>
      <c r="F121" s="123"/>
      <c r="G121" s="123"/>
      <c r="H121" s="123"/>
    </row>
    <row r="122" spans="2:8" ht="12.75">
      <c r="B122" s="126"/>
      <c r="C122" s="123"/>
      <c r="D122" s="123"/>
      <c r="E122" s="123"/>
      <c r="F122" s="123"/>
      <c r="G122" s="123"/>
      <c r="H122" s="123"/>
    </row>
    <row r="123" spans="2:8" ht="12.75">
      <c r="B123" s="126"/>
      <c r="C123" s="123"/>
      <c r="D123" s="123"/>
      <c r="E123" s="123"/>
      <c r="F123" s="123"/>
      <c r="G123" s="123"/>
      <c r="H123" s="123"/>
    </row>
    <row r="124" spans="2:8" ht="12.75">
      <c r="B124" s="126"/>
      <c r="C124" s="123"/>
      <c r="D124" s="123"/>
      <c r="E124" s="123"/>
      <c r="F124" s="123"/>
      <c r="G124" s="123"/>
      <c r="H124" s="123"/>
    </row>
    <row r="125" spans="2:8" ht="12.75">
      <c r="B125" s="126"/>
      <c r="C125" s="123"/>
      <c r="D125" s="123"/>
      <c r="E125" s="123"/>
      <c r="F125" s="123"/>
      <c r="G125" s="123"/>
      <c r="H125" s="123"/>
    </row>
    <row r="126" spans="2:8" ht="12.75">
      <c r="B126" s="126"/>
      <c r="C126" s="123"/>
      <c r="D126" s="123"/>
      <c r="E126" s="123"/>
      <c r="F126" s="123"/>
      <c r="G126" s="123"/>
      <c r="H126" s="123"/>
    </row>
    <row r="127" spans="2:8" ht="12.75">
      <c r="B127" s="126"/>
      <c r="C127" s="123"/>
      <c r="D127" s="123"/>
      <c r="E127" s="123"/>
      <c r="F127" s="123"/>
      <c r="G127" s="123"/>
      <c r="H127" s="123"/>
    </row>
    <row r="128" spans="2:8" ht="12.75">
      <c r="B128" s="126"/>
      <c r="C128" s="123"/>
      <c r="D128" s="123"/>
      <c r="E128" s="123"/>
      <c r="F128" s="123"/>
      <c r="G128" s="123"/>
      <c r="H128" s="123"/>
    </row>
    <row r="129" spans="2:8" ht="12.75">
      <c r="B129" s="126"/>
      <c r="C129" s="123"/>
      <c r="D129" s="123"/>
      <c r="E129" s="123"/>
      <c r="F129" s="123"/>
      <c r="G129" s="123"/>
      <c r="H129" s="123"/>
    </row>
    <row r="130" spans="2:8" ht="12.75">
      <c r="B130" s="126"/>
      <c r="C130" s="123"/>
      <c r="D130" s="123"/>
      <c r="E130" s="123"/>
      <c r="F130" s="123"/>
      <c r="G130" s="123"/>
      <c r="H130" s="123"/>
    </row>
    <row r="131" spans="2:8" ht="12.75">
      <c r="B131" s="126"/>
      <c r="C131" s="123"/>
      <c r="D131" s="123"/>
      <c r="E131" s="123"/>
      <c r="F131" s="123"/>
      <c r="G131" s="123"/>
      <c r="H131" s="123"/>
    </row>
    <row r="132" spans="2:8" ht="12.75">
      <c r="B132" s="126"/>
      <c r="C132" s="123"/>
      <c r="D132" s="123"/>
      <c r="E132" s="123"/>
      <c r="F132" s="123"/>
      <c r="G132" s="123"/>
      <c r="H132" s="123"/>
    </row>
    <row r="133" spans="2:8" ht="12.75">
      <c r="B133" s="126"/>
      <c r="C133" s="123"/>
      <c r="D133" s="123"/>
      <c r="E133" s="123"/>
      <c r="F133" s="123"/>
      <c r="G133" s="123"/>
      <c r="H133" s="123"/>
    </row>
    <row r="134" spans="2:8" ht="12.75">
      <c r="B134" s="126"/>
      <c r="C134" s="123"/>
      <c r="D134" s="123"/>
      <c r="E134" s="123"/>
      <c r="F134" s="123"/>
      <c r="G134" s="123"/>
      <c r="H134" s="123"/>
    </row>
    <row r="135" spans="2:8" ht="12.75">
      <c r="B135" s="126"/>
      <c r="C135" s="123"/>
      <c r="D135" s="123"/>
      <c r="E135" s="123"/>
      <c r="F135" s="123"/>
      <c r="G135" s="123"/>
      <c r="H135" s="123"/>
    </row>
    <row r="136" spans="2:8" ht="12.75">
      <c r="B136" s="126"/>
      <c r="C136" s="123"/>
      <c r="D136" s="123"/>
      <c r="E136" s="123"/>
      <c r="F136" s="123"/>
      <c r="G136" s="123"/>
      <c r="H136" s="123"/>
    </row>
    <row r="137" spans="2:8" ht="12.75">
      <c r="B137" s="126"/>
      <c r="C137" s="123"/>
      <c r="D137" s="123"/>
      <c r="E137" s="123"/>
      <c r="F137" s="123"/>
      <c r="G137" s="123"/>
      <c r="H137" s="123"/>
    </row>
    <row r="138" spans="2:8" ht="12.75">
      <c r="B138" s="126"/>
      <c r="C138" s="123"/>
      <c r="D138" s="123"/>
      <c r="E138" s="123"/>
      <c r="F138" s="123"/>
      <c r="G138" s="123"/>
      <c r="H138" s="123"/>
    </row>
    <row r="139" spans="2:8" ht="12.75">
      <c r="B139" s="126"/>
      <c r="C139" s="123"/>
      <c r="D139" s="123"/>
      <c r="E139" s="123"/>
      <c r="F139" s="123"/>
      <c r="G139" s="123"/>
      <c r="H139" s="123"/>
    </row>
    <row r="140" spans="2:8" ht="12.75">
      <c r="B140" s="126"/>
      <c r="C140" s="123"/>
      <c r="D140" s="123"/>
      <c r="E140" s="123"/>
      <c r="F140" s="123"/>
      <c r="G140" s="123"/>
      <c r="H140" s="123"/>
    </row>
    <row r="141" spans="2:8" ht="12.75">
      <c r="B141" s="126"/>
      <c r="C141" s="123"/>
      <c r="D141" s="123"/>
      <c r="E141" s="123"/>
      <c r="F141" s="123"/>
      <c r="G141" s="123"/>
      <c r="H141" s="123"/>
    </row>
    <row r="142" spans="2:8" ht="12.75">
      <c r="B142" s="126"/>
      <c r="C142" s="123"/>
      <c r="D142" s="123"/>
      <c r="E142" s="123"/>
      <c r="F142" s="123"/>
      <c r="G142" s="123"/>
      <c r="H142" s="123"/>
    </row>
    <row r="143" spans="2:8" ht="12.75">
      <c r="B143" s="126"/>
      <c r="C143" s="123"/>
      <c r="D143" s="123"/>
      <c r="E143" s="123"/>
      <c r="F143" s="123"/>
      <c r="G143" s="123"/>
      <c r="H143" s="123"/>
    </row>
    <row r="144" spans="2:8" ht="12.75">
      <c r="B144" s="126"/>
      <c r="C144" s="123"/>
      <c r="D144" s="123"/>
      <c r="E144" s="123"/>
      <c r="F144" s="123"/>
      <c r="G144" s="123"/>
      <c r="H144" s="123"/>
    </row>
    <row r="145" spans="2:8" ht="12.75">
      <c r="B145" s="126"/>
      <c r="C145" s="123"/>
      <c r="D145" s="123"/>
      <c r="E145" s="123"/>
      <c r="F145" s="123"/>
      <c r="G145" s="123"/>
      <c r="H145" s="123"/>
    </row>
    <row r="146" spans="2:8" ht="12.75">
      <c r="B146" s="126"/>
      <c r="C146" s="123"/>
      <c r="D146" s="123"/>
      <c r="E146" s="123"/>
      <c r="F146" s="123"/>
      <c r="G146" s="123"/>
      <c r="H146" s="123"/>
    </row>
    <row r="147" spans="2:8" ht="12.75">
      <c r="B147" s="126"/>
      <c r="C147" s="123"/>
      <c r="D147" s="123"/>
      <c r="E147" s="123"/>
      <c r="F147" s="123"/>
      <c r="G147" s="123"/>
      <c r="H147" s="123"/>
    </row>
    <row r="148" spans="2:8" ht="12.75">
      <c r="B148" s="126"/>
      <c r="C148" s="123"/>
      <c r="D148" s="123"/>
      <c r="E148" s="123"/>
      <c r="F148" s="123"/>
      <c r="G148" s="123"/>
      <c r="H148" s="123"/>
    </row>
    <row r="149" spans="2:8" ht="12.75">
      <c r="B149" s="126"/>
      <c r="C149" s="123"/>
      <c r="D149" s="123"/>
      <c r="E149" s="123"/>
      <c r="F149" s="123"/>
      <c r="G149" s="123"/>
      <c r="H149" s="123"/>
    </row>
    <row r="150" spans="2:8" ht="12.75">
      <c r="B150" s="126"/>
      <c r="C150" s="123"/>
      <c r="D150" s="123"/>
      <c r="E150" s="123"/>
      <c r="F150" s="123"/>
      <c r="G150" s="123"/>
      <c r="H150" s="123"/>
    </row>
    <row r="151" spans="2:8" ht="12.75">
      <c r="B151" s="126"/>
      <c r="C151" s="123"/>
      <c r="D151" s="123"/>
      <c r="E151" s="123"/>
      <c r="F151" s="123"/>
      <c r="G151" s="123"/>
      <c r="H151" s="123"/>
    </row>
    <row r="152" spans="2:8" ht="12.75">
      <c r="B152" s="126"/>
      <c r="C152" s="123"/>
      <c r="D152" s="123"/>
      <c r="E152" s="123"/>
      <c r="F152" s="123"/>
      <c r="G152" s="123"/>
      <c r="H152" s="123"/>
    </row>
    <row r="153" spans="2:8" ht="12.75">
      <c r="B153" s="126"/>
      <c r="C153" s="123"/>
      <c r="D153" s="123"/>
      <c r="E153" s="123"/>
      <c r="F153" s="123"/>
      <c r="G153" s="123"/>
      <c r="H153" s="123"/>
    </row>
    <row r="154" spans="2:8" ht="12.75">
      <c r="B154" s="126"/>
      <c r="C154" s="123"/>
      <c r="D154" s="123"/>
      <c r="E154" s="123"/>
      <c r="F154" s="123"/>
      <c r="G154" s="123"/>
      <c r="H154" s="123"/>
    </row>
    <row r="155" spans="2:8" ht="12.75">
      <c r="B155" s="126"/>
      <c r="C155" s="123"/>
      <c r="D155" s="123"/>
      <c r="E155" s="123"/>
      <c r="F155" s="123"/>
      <c r="G155" s="123"/>
      <c r="H155" s="123"/>
    </row>
    <row r="156" spans="2:8" ht="12.75">
      <c r="B156" s="126"/>
      <c r="C156" s="123"/>
      <c r="D156" s="123"/>
      <c r="E156" s="123"/>
      <c r="F156" s="123"/>
      <c r="G156" s="123"/>
      <c r="H156" s="123"/>
    </row>
    <row r="157" spans="3:8" ht="12.75">
      <c r="C157" s="123"/>
      <c r="D157" s="123"/>
      <c r="E157" s="123"/>
      <c r="F157" s="123"/>
      <c r="G157" s="123"/>
      <c r="H157" s="123"/>
    </row>
    <row r="158" spans="3:8" ht="12.75">
      <c r="C158" s="123"/>
      <c r="D158" s="123"/>
      <c r="E158" s="123"/>
      <c r="F158" s="123"/>
      <c r="G158" s="123"/>
      <c r="H158" s="123"/>
    </row>
    <row r="159" spans="3:8" ht="12.75">
      <c r="C159" s="123"/>
      <c r="D159" s="123"/>
      <c r="E159" s="123"/>
      <c r="F159" s="123"/>
      <c r="G159" s="123"/>
      <c r="H159" s="123"/>
    </row>
    <row r="160" spans="3:8" ht="12.75">
      <c r="C160" s="123"/>
      <c r="D160" s="123"/>
      <c r="E160" s="123"/>
      <c r="F160" s="123"/>
      <c r="G160" s="123"/>
      <c r="H160" s="123"/>
    </row>
    <row r="161" spans="3:8" ht="12.75">
      <c r="C161" s="123"/>
      <c r="D161" s="123"/>
      <c r="E161" s="123"/>
      <c r="F161" s="123"/>
      <c r="G161" s="123"/>
      <c r="H161" s="123"/>
    </row>
    <row r="162" spans="3:8" ht="12.75">
      <c r="C162" s="123"/>
      <c r="D162" s="123"/>
      <c r="E162" s="123"/>
      <c r="F162" s="123"/>
      <c r="G162" s="123"/>
      <c r="H162" s="123"/>
    </row>
    <row r="163" spans="3:8" ht="12.75">
      <c r="C163" s="123"/>
      <c r="D163" s="123"/>
      <c r="E163" s="123"/>
      <c r="F163" s="123"/>
      <c r="G163" s="123"/>
      <c r="H163" s="123"/>
    </row>
    <row r="164" spans="3:8" ht="12.75">
      <c r="C164" s="123"/>
      <c r="D164" s="123"/>
      <c r="E164" s="123"/>
      <c r="F164" s="123"/>
      <c r="G164" s="123"/>
      <c r="H164" s="123"/>
    </row>
    <row r="165" spans="3:8" ht="12.75">
      <c r="C165" s="123"/>
      <c r="D165" s="123"/>
      <c r="E165" s="123"/>
      <c r="F165" s="123"/>
      <c r="G165" s="123"/>
      <c r="H165" s="123"/>
    </row>
    <row r="166" spans="3:8" ht="12.75">
      <c r="C166" s="123"/>
      <c r="D166" s="123"/>
      <c r="E166" s="123"/>
      <c r="F166" s="123"/>
      <c r="G166" s="123"/>
      <c r="H166" s="123"/>
    </row>
    <row r="167" spans="3:8" ht="12.75">
      <c r="C167" s="123"/>
      <c r="D167" s="123"/>
      <c r="E167" s="123"/>
      <c r="F167" s="123"/>
      <c r="G167" s="123"/>
      <c r="H167" s="123"/>
    </row>
    <row r="168" spans="3:8" ht="12.75">
      <c r="C168" s="123"/>
      <c r="D168" s="123"/>
      <c r="E168" s="123"/>
      <c r="F168" s="123"/>
      <c r="G168" s="123"/>
      <c r="H168" s="123"/>
    </row>
    <row r="169" spans="3:8" ht="12.75">
      <c r="C169" s="123"/>
      <c r="D169" s="123"/>
      <c r="E169" s="123"/>
      <c r="F169" s="123"/>
      <c r="G169" s="123"/>
      <c r="H169" s="123"/>
    </row>
    <row r="170" spans="3:8" ht="12.75">
      <c r="C170" s="123"/>
      <c r="D170" s="123"/>
      <c r="E170" s="123"/>
      <c r="F170" s="123"/>
      <c r="G170" s="123"/>
      <c r="H170" s="123"/>
    </row>
    <row r="171" spans="3:8" ht="12.75">
      <c r="C171" s="123"/>
      <c r="D171" s="123"/>
      <c r="E171" s="123"/>
      <c r="F171" s="123"/>
      <c r="G171" s="123"/>
      <c r="H171" s="123"/>
    </row>
    <row r="172" spans="3:8" ht="12.75">
      <c r="C172" s="123"/>
      <c r="D172" s="123"/>
      <c r="E172" s="123"/>
      <c r="F172" s="123"/>
      <c r="G172" s="123"/>
      <c r="H172" s="123"/>
    </row>
    <row r="173" spans="3:8" ht="12.75">
      <c r="C173" s="123"/>
      <c r="D173" s="123"/>
      <c r="E173" s="123"/>
      <c r="F173" s="123"/>
      <c r="G173" s="123"/>
      <c r="H173" s="123"/>
    </row>
    <row r="174" spans="3:8" ht="12.75">
      <c r="C174" s="123"/>
      <c r="D174" s="123"/>
      <c r="E174" s="123"/>
      <c r="F174" s="123"/>
      <c r="G174" s="123"/>
      <c r="H174" s="123"/>
    </row>
    <row r="175" spans="3:8" ht="12.75">
      <c r="C175" s="123"/>
      <c r="D175" s="123"/>
      <c r="E175" s="123"/>
      <c r="F175" s="123"/>
      <c r="G175" s="123"/>
      <c r="H175" s="123"/>
    </row>
    <row r="176" spans="3:8" ht="12.75">
      <c r="C176" s="123"/>
      <c r="D176" s="123"/>
      <c r="E176" s="123"/>
      <c r="F176" s="123"/>
      <c r="G176" s="123"/>
      <c r="H176" s="123"/>
    </row>
    <row r="177" spans="3:8" ht="12.75">
      <c r="C177" s="123"/>
      <c r="D177" s="123"/>
      <c r="E177" s="123"/>
      <c r="F177" s="123"/>
      <c r="G177" s="123"/>
      <c r="H177" s="123"/>
    </row>
    <row r="178" spans="3:8" ht="12.75">
      <c r="C178" s="123"/>
      <c r="D178" s="123"/>
      <c r="E178" s="123"/>
      <c r="F178" s="123"/>
      <c r="G178" s="123"/>
      <c r="H178" s="123"/>
    </row>
    <row r="179" spans="3:8" ht="12.75">
      <c r="C179" s="123"/>
      <c r="D179" s="123"/>
      <c r="E179" s="123"/>
      <c r="F179" s="123"/>
      <c r="G179" s="123"/>
      <c r="H179" s="123"/>
    </row>
    <row r="180" spans="3:8" ht="12.75">
      <c r="C180" s="123"/>
      <c r="D180" s="123"/>
      <c r="E180" s="123"/>
      <c r="F180" s="123"/>
      <c r="G180" s="123"/>
      <c r="H180" s="123"/>
    </row>
    <row r="181" spans="3:8" ht="12.75">
      <c r="C181" s="123"/>
      <c r="D181" s="123"/>
      <c r="E181" s="123"/>
      <c r="F181" s="123"/>
      <c r="G181" s="123"/>
      <c r="H181" s="123"/>
    </row>
    <row r="182" spans="3:8" ht="12.75">
      <c r="C182" s="123"/>
      <c r="D182" s="123"/>
      <c r="E182" s="123"/>
      <c r="F182" s="123"/>
      <c r="G182" s="123"/>
      <c r="H182" s="123"/>
    </row>
    <row r="183" spans="3:8" ht="12.75">
      <c r="C183" s="123"/>
      <c r="D183" s="123"/>
      <c r="E183" s="123"/>
      <c r="F183" s="123"/>
      <c r="G183" s="123"/>
      <c r="H183" s="123"/>
    </row>
    <row r="184" spans="3:8" ht="12.75">
      <c r="C184" s="123"/>
      <c r="D184" s="123"/>
      <c r="E184" s="123"/>
      <c r="F184" s="123"/>
      <c r="G184" s="123"/>
      <c r="H184" s="123"/>
    </row>
    <row r="185" spans="3:8" ht="12.75">
      <c r="C185" s="123"/>
      <c r="D185" s="123"/>
      <c r="E185" s="123"/>
      <c r="F185" s="123"/>
      <c r="G185" s="123"/>
      <c r="H185" s="123"/>
    </row>
    <row r="186" spans="3:8" ht="12.75">
      <c r="C186" s="123"/>
      <c r="D186" s="123"/>
      <c r="E186" s="123"/>
      <c r="F186" s="123"/>
      <c r="G186" s="123"/>
      <c r="H186" s="123"/>
    </row>
    <row r="187" spans="3:8" ht="12.75">
      <c r="C187" s="123"/>
      <c r="D187" s="123"/>
      <c r="E187" s="123"/>
      <c r="F187" s="123"/>
      <c r="G187" s="123"/>
      <c r="H187" s="123"/>
    </row>
    <row r="188" spans="3:8" ht="12.75">
      <c r="C188" s="123"/>
      <c r="D188" s="123"/>
      <c r="E188" s="123"/>
      <c r="F188" s="123"/>
      <c r="G188" s="123"/>
      <c r="H188" s="123"/>
    </row>
    <row r="189" spans="3:8" ht="12.75">
      <c r="C189" s="123"/>
      <c r="D189" s="123"/>
      <c r="E189" s="123"/>
      <c r="F189" s="123"/>
      <c r="G189" s="123"/>
      <c r="H189" s="123"/>
    </row>
    <row r="190" spans="3:8" ht="12.75">
      <c r="C190" s="123"/>
      <c r="D190" s="123"/>
      <c r="E190" s="123"/>
      <c r="F190" s="123"/>
      <c r="G190" s="123"/>
      <c r="H190" s="123"/>
    </row>
    <row r="191" spans="3:8" ht="12.75">
      <c r="C191" s="123"/>
      <c r="D191" s="123"/>
      <c r="E191" s="123"/>
      <c r="F191" s="123"/>
      <c r="G191" s="123"/>
      <c r="H191" s="123"/>
    </row>
    <row r="192" spans="3:8" ht="12.75">
      <c r="C192" s="123"/>
      <c r="D192" s="123"/>
      <c r="E192" s="123"/>
      <c r="F192" s="123"/>
      <c r="G192" s="123"/>
      <c r="H192" s="123"/>
    </row>
    <row r="193" spans="3:8" ht="12.75">
      <c r="C193" s="123"/>
      <c r="D193" s="123"/>
      <c r="E193" s="123"/>
      <c r="F193" s="123"/>
      <c r="G193" s="123"/>
      <c r="H193" s="123"/>
    </row>
    <row r="194" spans="3:8" ht="12.75">
      <c r="C194" s="123"/>
      <c r="D194" s="123"/>
      <c r="E194" s="123"/>
      <c r="F194" s="123"/>
      <c r="G194" s="123"/>
      <c r="H194" s="123"/>
    </row>
    <row r="195" spans="3:8" ht="12.75">
      <c r="C195" s="123"/>
      <c r="D195" s="123"/>
      <c r="E195" s="123"/>
      <c r="F195" s="123"/>
      <c r="G195" s="123"/>
      <c r="H195" s="123"/>
    </row>
    <row r="196" spans="3:8" ht="12.75">
      <c r="C196" s="123"/>
      <c r="D196" s="123"/>
      <c r="E196" s="123"/>
      <c r="F196" s="123"/>
      <c r="G196" s="123"/>
      <c r="H196" s="123"/>
    </row>
    <row r="197" spans="3:8" ht="12.75">
      <c r="C197" s="123"/>
      <c r="D197" s="123"/>
      <c r="E197" s="123"/>
      <c r="F197" s="123"/>
      <c r="G197" s="123"/>
      <c r="H197" s="123"/>
    </row>
    <row r="198" spans="3:8" ht="12.75">
      <c r="C198" s="123"/>
      <c r="D198" s="123"/>
      <c r="E198" s="123"/>
      <c r="F198" s="123"/>
      <c r="G198" s="123"/>
      <c r="H198" s="123"/>
    </row>
    <row r="199" spans="3:8" ht="12.75">
      <c r="C199" s="123"/>
      <c r="D199" s="123"/>
      <c r="E199" s="123"/>
      <c r="F199" s="123"/>
      <c r="G199" s="123"/>
      <c r="H199" s="123"/>
    </row>
    <row r="200" spans="3:8" ht="12.75">
      <c r="C200" s="123"/>
      <c r="D200" s="123"/>
      <c r="E200" s="123"/>
      <c r="F200" s="123"/>
      <c r="G200" s="123"/>
      <c r="H200" s="123"/>
    </row>
    <row r="201" spans="3:8" ht="12.75">
      <c r="C201" s="123"/>
      <c r="D201" s="123"/>
      <c r="E201" s="123"/>
      <c r="F201" s="123"/>
      <c r="G201" s="123"/>
      <c r="H201" s="123"/>
    </row>
    <row r="202" spans="3:8" ht="12.75">
      <c r="C202" s="123"/>
      <c r="D202" s="123"/>
      <c r="E202" s="123"/>
      <c r="F202" s="123"/>
      <c r="G202" s="123"/>
      <c r="H202" s="123"/>
    </row>
    <row r="203" spans="3:8" ht="12.75">
      <c r="C203" s="123"/>
      <c r="D203" s="123"/>
      <c r="E203" s="123"/>
      <c r="F203" s="123"/>
      <c r="G203" s="123"/>
      <c r="H203" s="123"/>
    </row>
    <row r="204" spans="3:8" ht="12.75">
      <c r="C204" s="123"/>
      <c r="D204" s="123"/>
      <c r="E204" s="123"/>
      <c r="F204" s="123"/>
      <c r="G204" s="123"/>
      <c r="H204" s="123"/>
    </row>
    <row r="205" spans="3:8" ht="12.75">
      <c r="C205" s="123"/>
      <c r="D205" s="123"/>
      <c r="E205" s="123"/>
      <c r="F205" s="123"/>
      <c r="G205" s="123"/>
      <c r="H205" s="123"/>
    </row>
    <row r="206" spans="3:8" ht="12.75">
      <c r="C206" s="123"/>
      <c r="D206" s="123"/>
      <c r="E206" s="123"/>
      <c r="F206" s="123"/>
      <c r="G206" s="123"/>
      <c r="H206" s="123"/>
    </row>
    <row r="207" spans="3:8" ht="12.75">
      <c r="C207" s="123"/>
      <c r="D207" s="123"/>
      <c r="E207" s="123"/>
      <c r="F207" s="123"/>
      <c r="G207" s="123"/>
      <c r="H207" s="123"/>
    </row>
    <row r="208" spans="3:8" ht="12.75">
      <c r="C208" s="123"/>
      <c r="D208" s="123"/>
      <c r="E208" s="123"/>
      <c r="F208" s="123"/>
      <c r="G208" s="123"/>
      <c r="H208" s="123"/>
    </row>
    <row r="209" spans="3:8" ht="12.75">
      <c r="C209" s="123"/>
      <c r="D209" s="123"/>
      <c r="E209" s="123"/>
      <c r="F209" s="123"/>
      <c r="G209" s="123"/>
      <c r="H209" s="123"/>
    </row>
    <row r="210" spans="3:8" ht="12.75">
      <c r="C210" s="123"/>
      <c r="D210" s="123"/>
      <c r="E210" s="123"/>
      <c r="F210" s="123"/>
      <c r="G210" s="123"/>
      <c r="H210" s="123"/>
    </row>
    <row r="211" spans="3:8" ht="12.75">
      <c r="C211" s="123"/>
      <c r="D211" s="123"/>
      <c r="E211" s="123"/>
      <c r="F211" s="123"/>
      <c r="G211" s="123"/>
      <c r="H211" s="123"/>
    </row>
    <row r="212" spans="3:8" ht="12.75">
      <c r="C212" s="123"/>
      <c r="D212" s="123"/>
      <c r="E212" s="123"/>
      <c r="F212" s="123"/>
      <c r="G212" s="123"/>
      <c r="H212" s="123"/>
    </row>
    <row r="213" spans="3:8" ht="12.75">
      <c r="C213" s="123"/>
      <c r="D213" s="123"/>
      <c r="E213" s="123"/>
      <c r="F213" s="123"/>
      <c r="G213" s="123"/>
      <c r="H213" s="123"/>
    </row>
    <row r="214" spans="3:8" ht="12.75">
      <c r="C214" s="123"/>
      <c r="D214" s="123"/>
      <c r="E214" s="123"/>
      <c r="F214" s="123"/>
      <c r="G214" s="123"/>
      <c r="H214" s="123"/>
    </row>
    <row r="215" spans="3:8" ht="12.75">
      <c r="C215" s="123"/>
      <c r="D215" s="123"/>
      <c r="E215" s="123"/>
      <c r="F215" s="123"/>
      <c r="G215" s="123"/>
      <c r="H215" s="123"/>
    </row>
    <row r="216" spans="3:8" ht="12.75">
      <c r="C216" s="123"/>
      <c r="D216" s="123"/>
      <c r="E216" s="123"/>
      <c r="F216" s="123"/>
      <c r="G216" s="123"/>
      <c r="H216" s="123"/>
    </row>
    <row r="217" spans="3:8" ht="12.75">
      <c r="C217" s="123"/>
      <c r="D217" s="123"/>
      <c r="E217" s="123"/>
      <c r="F217" s="123"/>
      <c r="G217" s="123"/>
      <c r="H217" s="123"/>
    </row>
    <row r="218" spans="3:8" ht="12.75">
      <c r="C218" s="123"/>
      <c r="D218" s="123"/>
      <c r="E218" s="123"/>
      <c r="F218" s="123"/>
      <c r="G218" s="123"/>
      <c r="H218" s="123"/>
    </row>
    <row r="219" spans="3:8" ht="12.75">
      <c r="C219" s="123"/>
      <c r="D219" s="123"/>
      <c r="E219" s="123"/>
      <c r="F219" s="123"/>
      <c r="G219" s="123"/>
      <c r="H219" s="123"/>
    </row>
    <row r="220" spans="3:8" ht="12.75">
      <c r="C220" s="123"/>
      <c r="D220" s="123"/>
      <c r="E220" s="123"/>
      <c r="F220" s="123"/>
      <c r="G220" s="123"/>
      <c r="H220" s="123"/>
    </row>
    <row r="221" spans="3:8" ht="12.75">
      <c r="C221" s="123"/>
      <c r="D221" s="123"/>
      <c r="E221" s="123"/>
      <c r="F221" s="123"/>
      <c r="G221" s="123"/>
      <c r="H221" s="123"/>
    </row>
  </sheetData>
  <mergeCells count="22">
    <mergeCell ref="A46:A49"/>
    <mergeCell ref="A51:H51"/>
    <mergeCell ref="A52:A56"/>
    <mergeCell ref="A58:A60"/>
    <mergeCell ref="A32:A33"/>
    <mergeCell ref="A37:H37"/>
    <mergeCell ref="A38:A40"/>
    <mergeCell ref="A42:A44"/>
    <mergeCell ref="A21:A22"/>
    <mergeCell ref="A26:H26"/>
    <mergeCell ref="A27:A29"/>
    <mergeCell ref="A31:H31"/>
    <mergeCell ref="A9:H9"/>
    <mergeCell ref="A10:A11"/>
    <mergeCell ref="A15:H15"/>
    <mergeCell ref="A16:A19"/>
    <mergeCell ref="A1:C1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D2" sqref="D2"/>
    </sheetView>
  </sheetViews>
  <sheetFormatPr defaultColWidth="9.140625" defaultRowHeight="12.75"/>
  <cols>
    <col min="1" max="1" width="40.57421875" style="0" customWidth="1"/>
    <col min="2" max="2" width="0.5625" style="0" customWidth="1"/>
    <col min="3" max="3" width="41.421875" style="0" customWidth="1"/>
  </cols>
  <sheetData>
    <row r="1" ht="37.5" customHeight="1">
      <c r="A1" s="252" t="s">
        <v>335</v>
      </c>
    </row>
    <row r="2" ht="38.25">
      <c r="C2" s="252" t="s">
        <v>266</v>
      </c>
    </row>
    <row r="3" spans="1:3" ht="57.75" customHeight="1" thickBot="1">
      <c r="A3" s="446" t="s">
        <v>267</v>
      </c>
      <c r="B3" s="446"/>
      <c r="C3" s="446"/>
    </row>
    <row r="4" spans="1:3" ht="35.25" customHeight="1" thickBot="1" thickTop="1">
      <c r="A4" s="253" t="s">
        <v>268</v>
      </c>
      <c r="B4" s="254" t="s">
        <v>269</v>
      </c>
      <c r="C4" s="255" t="s">
        <v>270</v>
      </c>
    </row>
    <row r="5" spans="1:3" ht="15.75" thickTop="1">
      <c r="A5" s="256" t="s">
        <v>271</v>
      </c>
      <c r="B5" s="257">
        <f>663+131</f>
        <v>794</v>
      </c>
      <c r="C5" s="258">
        <f>B5*5+200+400+400+400+400+200</f>
        <v>5970</v>
      </c>
    </row>
    <row r="6" spans="1:3" ht="15">
      <c r="A6" s="256" t="s">
        <v>272</v>
      </c>
      <c r="B6" s="257">
        <f>268</f>
        <v>268</v>
      </c>
      <c r="C6" s="258">
        <f>B6*5+158+150+200+110+109+100+113</f>
        <v>2280</v>
      </c>
    </row>
    <row r="7" spans="1:3" ht="15">
      <c r="A7" s="256" t="s">
        <v>273</v>
      </c>
      <c r="B7" s="257">
        <f>392+63</f>
        <v>455</v>
      </c>
      <c r="C7" s="258">
        <f>B7*5</f>
        <v>2275</v>
      </c>
    </row>
    <row r="8" spans="1:3" ht="15">
      <c r="A8" s="256" t="s">
        <v>274</v>
      </c>
      <c r="B8" s="257">
        <v>177</v>
      </c>
      <c r="C8" s="258">
        <f>B8*5+150-150</f>
        <v>885</v>
      </c>
    </row>
    <row r="9" spans="1:3" ht="15">
      <c r="A9" s="256" t="s">
        <v>275</v>
      </c>
      <c r="B9" s="257">
        <f>184+12</f>
        <v>196</v>
      </c>
      <c r="C9" s="258">
        <f>B9*5+1000+400+280+400+200</f>
        <v>3260</v>
      </c>
    </row>
    <row r="10" spans="1:3" ht="15">
      <c r="A10" s="256" t="s">
        <v>276</v>
      </c>
      <c r="B10" s="257">
        <f>744</f>
        <v>744</v>
      </c>
      <c r="C10" s="258">
        <f>B10*5+400+200</f>
        <v>4320</v>
      </c>
    </row>
    <row r="11" spans="1:3" ht="15">
      <c r="A11" s="256" t="s">
        <v>277</v>
      </c>
      <c r="B11" s="257">
        <f>175</f>
        <v>175</v>
      </c>
      <c r="C11" s="258">
        <f>B11*5</f>
        <v>875</v>
      </c>
    </row>
    <row r="12" spans="1:3" ht="15">
      <c r="A12" s="256" t="s">
        <v>278</v>
      </c>
      <c r="B12" s="257">
        <f>29+12+117+104</f>
        <v>262</v>
      </c>
      <c r="C12" s="258">
        <f>B12*5+200+200+12+200+400</f>
        <v>2322</v>
      </c>
    </row>
    <row r="13" spans="1:3" ht="15">
      <c r="A13" s="256" t="s">
        <v>279</v>
      </c>
      <c r="B13" s="257">
        <f>196</f>
        <v>196</v>
      </c>
      <c r="C13" s="258">
        <f>B13*5+300+200</f>
        <v>1480</v>
      </c>
    </row>
    <row r="14" spans="1:3" ht="15">
      <c r="A14" s="256" t="s">
        <v>280</v>
      </c>
      <c r="B14" s="257">
        <f>201+27+43</f>
        <v>271</v>
      </c>
      <c r="C14" s="258">
        <f>B14*5</f>
        <v>1355</v>
      </c>
    </row>
    <row r="15" spans="1:3" ht="15">
      <c r="A15" s="256" t="s">
        <v>281</v>
      </c>
      <c r="B15" s="257">
        <f>424</f>
        <v>424</v>
      </c>
      <c r="C15" s="258">
        <f>B15*5+150+500+150</f>
        <v>2920</v>
      </c>
    </row>
    <row r="16" spans="1:3" ht="15">
      <c r="A16" s="256" t="s">
        <v>282</v>
      </c>
      <c r="B16" s="257">
        <f>356+202</f>
        <v>558</v>
      </c>
      <c r="C16" s="258">
        <f>B16*5</f>
        <v>2790</v>
      </c>
    </row>
    <row r="17" spans="1:3" ht="15">
      <c r="A17" s="256" t="s">
        <v>283</v>
      </c>
      <c r="B17" s="257">
        <f>606</f>
        <v>606</v>
      </c>
      <c r="C17" s="258">
        <f>B17*5+200+200</f>
        <v>3430</v>
      </c>
    </row>
    <row r="18" spans="1:3" ht="15">
      <c r="A18" s="256" t="s">
        <v>284</v>
      </c>
      <c r="B18" s="257">
        <f>178</f>
        <v>178</v>
      </c>
      <c r="C18" s="258">
        <f>B18*5</f>
        <v>890</v>
      </c>
    </row>
    <row r="19" spans="1:3" ht="15">
      <c r="A19" s="256" t="s">
        <v>285</v>
      </c>
      <c r="B19" s="257">
        <f>524+11</f>
        <v>535</v>
      </c>
      <c r="C19" s="258">
        <f>B19*5</f>
        <v>2675</v>
      </c>
    </row>
    <row r="20" spans="1:3" ht="15">
      <c r="A20" s="256" t="s">
        <v>286</v>
      </c>
      <c r="B20" s="257">
        <f>767</f>
        <v>767</v>
      </c>
      <c r="C20" s="258">
        <f>B20*5+200</f>
        <v>4035</v>
      </c>
    </row>
    <row r="21" spans="1:3" ht="15">
      <c r="A21" s="256" t="s">
        <v>287</v>
      </c>
      <c r="B21" s="257">
        <f>578</f>
        <v>578</v>
      </c>
      <c r="C21" s="258">
        <f>B21*5+800+200+400+400</f>
        <v>4690</v>
      </c>
    </row>
    <row r="22" spans="1:3" ht="15">
      <c r="A22" s="256" t="s">
        <v>288</v>
      </c>
      <c r="B22" s="257">
        <f>885+83</f>
        <v>968</v>
      </c>
      <c r="C22" s="258">
        <f>B22*5+200+600+400+400+400+200+1600</f>
        <v>8640</v>
      </c>
    </row>
    <row r="23" spans="1:3" ht="15">
      <c r="A23" s="256" t="s">
        <v>289</v>
      </c>
      <c r="B23" s="257">
        <f>413</f>
        <v>413</v>
      </c>
      <c r="C23" s="258">
        <f>B23*5+350</f>
        <v>2415</v>
      </c>
    </row>
    <row r="24" spans="1:3" ht="15">
      <c r="A24" s="256" t="s">
        <v>290</v>
      </c>
      <c r="B24" s="257">
        <f>137+42</f>
        <v>179</v>
      </c>
      <c r="C24" s="258">
        <f>B24*5</f>
        <v>895</v>
      </c>
    </row>
    <row r="25" spans="1:3" ht="15">
      <c r="A25" s="256" t="s">
        <v>291</v>
      </c>
      <c r="B25" s="257">
        <f>298+6+32</f>
        <v>336</v>
      </c>
      <c r="C25" s="258">
        <f>B25*5+500+1200+300</f>
        <v>3680</v>
      </c>
    </row>
    <row r="26" spans="1:3" ht="15.75" thickBot="1">
      <c r="A26" s="259" t="s">
        <v>292</v>
      </c>
      <c r="B26" s="260">
        <f>286+30</f>
        <v>316</v>
      </c>
      <c r="C26" s="261">
        <f>B26*5</f>
        <v>1580</v>
      </c>
    </row>
    <row r="27" spans="1:3" ht="17.25" thickBot="1" thickTop="1">
      <c r="A27" s="262" t="s">
        <v>26</v>
      </c>
      <c r="B27" s="263">
        <f>SUM(B5:B26)</f>
        <v>9396</v>
      </c>
      <c r="C27" s="264">
        <f>SUM(C5:C26)</f>
        <v>63662</v>
      </c>
    </row>
    <row r="28" ht="13.5" thickTop="1"/>
    <row r="34" ht="12.75">
      <c r="C34" s="66"/>
    </row>
  </sheetData>
  <mergeCells count="1">
    <mergeCell ref="A3:C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2009-12-31T08:28:49Z</cp:lastPrinted>
  <dcterms:modified xsi:type="dcterms:W3CDTF">2009-12-31T08:30:12Z</dcterms:modified>
  <cp:category/>
  <cp:version/>
  <cp:contentType/>
  <cp:contentStatus/>
</cp:coreProperties>
</file>