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609" firstSheet="1" activeTab="4"/>
  </bookViews>
  <sheets>
    <sheet name="załącznik nr 1" sheetId="1" r:id="rId1"/>
    <sheet name="załącznik nr 2" sheetId="2" r:id="rId2"/>
    <sheet name="załącznik nr 3" sheetId="3" r:id="rId3"/>
    <sheet name="załacznik nr 4" sheetId="4" r:id="rId4"/>
    <sheet name="załącznik nr 5" sheetId="5" r:id="rId5"/>
    <sheet name="załącznik nr 6" sheetId="6" r:id="rId6"/>
  </sheets>
  <definedNames/>
  <calcPr fullCalcOnLoad="1"/>
</workbook>
</file>

<file path=xl/sharedStrings.xml><?xml version="1.0" encoding="utf-8"?>
<sst xmlns="http://schemas.openxmlformats.org/spreadsheetml/2006/main" count="500" uniqueCount="252">
  <si>
    <t>Gospodarka gruntami i nieruchomościami</t>
  </si>
  <si>
    <t>Dotacja rozwojowa</t>
  </si>
  <si>
    <t>Infrastruktura wodociągowa i sanitacyjna wsi</t>
  </si>
  <si>
    <t>Kultura fizyczna i sport</t>
  </si>
  <si>
    <t>Otrzymane spadki, zapisy i darowizny w postaci pieniężnej</t>
  </si>
  <si>
    <t>Pomoc społeczna</t>
  </si>
  <si>
    <t>Transport i łączność</t>
  </si>
  <si>
    <t>Edukacyjna opieka wychowawcza</t>
  </si>
  <si>
    <t>Treść</t>
  </si>
  <si>
    <t>Dział</t>
  </si>
  <si>
    <t>Różne rozliczenia finansowe</t>
  </si>
  <si>
    <t>Drogi publiczne gminne</t>
  </si>
  <si>
    <t>Różne rozliczenia</t>
  </si>
  <si>
    <t>Wpływy z różnych dochodów</t>
  </si>
  <si>
    <t>Wpływy z różnych opłat</t>
  </si>
  <si>
    <t>Paragraf</t>
  </si>
  <si>
    <t>Pozostała działalność</t>
  </si>
  <si>
    <t>Gospodarka mieszkaniowa</t>
  </si>
  <si>
    <t>Zwiększenia</t>
  </si>
  <si>
    <t>Pomoc materialna dla uczniów</t>
  </si>
  <si>
    <t>Administracja publiczna</t>
  </si>
  <si>
    <t>Rolnictwo i łowiectwo</t>
  </si>
  <si>
    <t>Razem</t>
  </si>
  <si>
    <t>Rozdział</t>
  </si>
  <si>
    <t>Zmniejszenia</t>
  </si>
  <si>
    <t>Pozostałe odsetki</t>
  </si>
  <si>
    <t>Załącznik Nr 1 do Uchwały Rady Gminy Chojnów</t>
  </si>
  <si>
    <t>DOCHODY</t>
  </si>
  <si>
    <t>Przychody z zaciągniętych pożyczek i kredytów na rynku krajowym</t>
  </si>
  <si>
    <t>RAZEM</t>
  </si>
  <si>
    <t>Wpływy z tytułu pomocy finansowej udzielanej między jednostkami samorządu terytorialnego na dofinansowanie własnych zadań inwestycyjnych i zakupów inwestycyjny</t>
  </si>
  <si>
    <t>Wpłaty z tytułu odpłatnego nabycia prawa własności oraz prawa użytkowania wieczystego nieruchomości</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</si>
  <si>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</si>
  <si>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</si>
  <si>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</si>
  <si>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</si>
  <si>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</si>
  <si>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Dotacje celowe otrzymane z budżetu państwa na realizację własnych zadań bieżących gmin ( związków gmin)</t>
  </si>
  <si>
    <t>Wydatki inwestycyjne jednostek budżetowych</t>
  </si>
  <si>
    <t>Usuwanie skutków klęsk żywiołowych</t>
  </si>
  <si>
    <t>Zakup usług pozostałych</t>
  </si>
  <si>
    <t>Zakup materiałów i wyposażenia</t>
  </si>
  <si>
    <t>Zakup usług zdrowotnych</t>
  </si>
  <si>
    <t>Podróże służbowe krajowe</t>
  </si>
  <si>
    <t>Urzędy gmin (miast i miast na prawach powiatu)</t>
  </si>
  <si>
    <t>Składki na Fundusz Pracy</t>
  </si>
  <si>
    <t>Wynagrodzenia bezosobowe</t>
  </si>
  <si>
    <t>Zakup energii</t>
  </si>
  <si>
    <t>Zakup usług remontowych</t>
  </si>
  <si>
    <t>Podatek od towarów i usług (VAT)</t>
  </si>
  <si>
    <t>Wydatki na zakupy inwestycyjne jednostek budżetowych</t>
  </si>
  <si>
    <t>Gospodarstwa pomocnicze</t>
  </si>
  <si>
    <t>Oświata i wychowanie</t>
  </si>
  <si>
    <t>Inne formy pomocy dla uczniów</t>
  </si>
  <si>
    <t>Gospodarka komunalna i ochrona środowiska</t>
  </si>
  <si>
    <t>Oczyszczanie miast i wsi</t>
  </si>
  <si>
    <t>Kultura i ochrona dziedzictwa narodowego</t>
  </si>
  <si>
    <t>Filharmonie, orkiestry, chóry i kapele</t>
  </si>
  <si>
    <t>Załącznik Nr 2 do Uchwały Rady Gminy Chojnów</t>
  </si>
  <si>
    <t>WYDATKI</t>
  </si>
  <si>
    <t>Wydatki na pomoc finansową udzielaną między jednostkami samorządu terytorialnego na dofinansowanie własnych zadań bieżących</t>
  </si>
  <si>
    <t>Załacznik nr 14 do Uchwały Nr XXIX/180/2008</t>
  </si>
  <si>
    <t xml:space="preserve">Rady Gminy w Chojnowie </t>
  </si>
  <si>
    <t>z dnia 18 grudnia 2008</t>
  </si>
  <si>
    <t>LIMITY WYDATKÓW NA WIELOLETNIE PROGRAMY INWESTYCYJNE NA LATA 2009-2011</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</si>
  <si>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</si>
  <si>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</si>
  <si>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</si>
  <si>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</si>
  <si>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</si>
  <si>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</si>
  <si>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</si>
  <si>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</si>
  <si>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</si>
  <si>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sieci wodociągowej dla wsi Gołocin etap II, część I</t>
  </si>
  <si>
    <t>Budowa SUW Okmiany II etap I</t>
  </si>
  <si>
    <t>x</t>
  </si>
  <si>
    <t>Renowacja studni SUW Okmiany I wraz z wymiana pomp</t>
  </si>
  <si>
    <t>DROGI</t>
  </si>
  <si>
    <t>Budowa drogi na terenie przeznaczonym pod rozwój gospodarczy (TAG) w Okmianach</t>
  </si>
  <si>
    <t>Remont drogi gminnej w Niedźwiedzicach</t>
  </si>
  <si>
    <t>Budowa chodnika w miejscowości Okmiany w ciągu drogi 2266D. „Bezpieczny uczeń – bezpieczny mieszkaniec"</t>
  </si>
  <si>
    <t>Remont drogi gminnej we wsi Michów</t>
  </si>
  <si>
    <t xml:space="preserve">Remont drogi gminnej do miejscowości Dobroszów </t>
  </si>
  <si>
    <t>Budowa chodnika we wsi Rokitki</t>
  </si>
  <si>
    <t>Wykonanie dokumentacji technicznej budowy drogi gminnej Biała Kolonia</t>
  </si>
  <si>
    <t>Wykonanie dokumentacji technicznej przebudowy mostu na rzece Czarna Woda w Rokitkach</t>
  </si>
  <si>
    <t>Przebudowa mostu na rzece czarna Woda w Rokitkach</t>
  </si>
  <si>
    <t>Wykonanie dokumentacji technicznej remontu drogi gminnej w Gołaczowie</t>
  </si>
  <si>
    <t>Budowa drogi gminnej Biała Kolonia</t>
  </si>
  <si>
    <t>BUDOWNICTWO</t>
  </si>
  <si>
    <t>Budowa sali sportowej przy Szkole Podstawowej w  Krzywej 52</t>
  </si>
  <si>
    <t>Rozbudowa świetlicy wiejskiej w Zamienicach</t>
  </si>
  <si>
    <t>Budowa dwóch socjalnych budynków mieszkalnych 12-to rodzinnych wraz z przyłączami: wody, kanalizacji sanitarnej i energii elektrycznej - wykonanie dwóch segmentów</t>
  </si>
  <si>
    <t>KANALIZACJA</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</si>
  <si>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</si>
  <si>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</si>
  <si>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</si>
  <si>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sieci wodno - kanalizcyjnej dla wsi Pawlikowice etap II</t>
  </si>
  <si>
    <t>Budowa sieci kasnalizacyjnej dla wsi Gołocin etap II, część 2</t>
  </si>
  <si>
    <t xml:space="preserve">Budowa sieci kanalizacji sanitarnej dla wsi Budziwojów i Gołaczów Etap I </t>
  </si>
  <si>
    <t xml:space="preserve">Budowa sieci kanalizacji sanitarnej  dla wsi Zamienice Etap I, Rokitki Etap II, Czernikowice - Jaroszówka Etap III, Biała Etap IV, wraz z oczyszczalnią ścieków w Zamienicach Etap V </t>
  </si>
  <si>
    <t xml:space="preserve">Budowa sieci kanalizacji sanitarnej dla wsi Budziwojów i Gołaczów Etap I oraz budowa sieci kanalizacyjnej dla wsi Gołocin i sieci wodno - kanalizacyjnej dla wsi Pawlikowice etap II </t>
  </si>
  <si>
    <t xml:space="preserve">Budowa sieci kanalizacji sanitarnej dla wsi Budziwojów i Gołaczów Etap I oraz budowy sieci wodno-kanalizacyjnej dla wsi Gołocin i Pawlikowice etap II </t>
  </si>
  <si>
    <t>Budowa kanalizacji sanitarnej dla wsi Jerzmanowice etap I, Witków etap II, Groble etap III, Stary Łom etap IV, Krzywa etap V, Osetnica etap VI, Konradówka etap VII, Piotrowice etap VII</t>
  </si>
  <si>
    <t>Budowa przydomowych oczyszczalni scieków we wsi Biskupin</t>
  </si>
  <si>
    <t>INFRASTRUKTURA WIEJSKA</t>
  </si>
  <si>
    <t>Dotacja na budowę punktu bibliotecznego wraz z zapleczem szkoleniowo - warsztatowym we wsi Witków</t>
  </si>
  <si>
    <t>Selektywna zbiórka odpadów (zakup pojemników)</t>
  </si>
  <si>
    <t xml:space="preserve">Odnowa wsi </t>
  </si>
  <si>
    <t>Remont i wyposażenioe Gminnej Biblioteki Publicznej w Krzywej</t>
  </si>
  <si>
    <t>Załącznik Nr 15 do Uchwały Rady Gminy w Chojnowie                                                                              Nr XXIX/180/2008 z dnia 18 grudnia 2008</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</si>
  <si>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</si>
  <si>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</si>
  <si>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</si>
  <si>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</si>
  <si>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</si>
  <si>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</si>
  <si>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</si>
  <si>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</si>
  <si>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</si>
  <si>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</si>
  <si>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</si>
  <si>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</si>
  <si>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Środki własne</t>
  </si>
  <si>
    <t>pożyczki i kredyty</t>
  </si>
  <si>
    <t xml:space="preserve">pozostałe </t>
  </si>
  <si>
    <t>pożyczki na prefinansowa-nie z budżetu państwa</t>
  </si>
  <si>
    <t>I</t>
  </si>
  <si>
    <t>Wydatki majątkowe razem</t>
  </si>
  <si>
    <t>1.1</t>
  </si>
  <si>
    <t xml:space="preserve"> Program: RPO</t>
  </si>
  <si>
    <t>Priorytet:4 Działanie 4.2</t>
  </si>
  <si>
    <r>
      <t>nazwa projektu</t>
    </r>
    <r>
      <rPr>
        <sz val="10"/>
        <rFont val="Arial"/>
        <family val="2"/>
      </rPr>
      <t xml:space="preserve">: Budowa kanalizacji sanitarnej  dla wsi Zamienice Etap I, Rokitki Etap II, Czernikowice, Jaroszówka Etap III, Biała Etap IV, wraz z oczyszczalnią ścieków w Zamienicach Etap V </t>
    </r>
  </si>
  <si>
    <t>010.01010</t>
  </si>
  <si>
    <t>Rok 2009</t>
  </si>
  <si>
    <t>Rok 2010</t>
  </si>
  <si>
    <t>Rok 2011</t>
  </si>
  <si>
    <t>Wydatki  razem</t>
  </si>
  <si>
    <t>1.2</t>
  </si>
  <si>
    <t xml:space="preserve"> Program:PROW</t>
  </si>
  <si>
    <t xml:space="preserve"> Działanie: Podstawowe usługi dla gospodarki i ludności wiejskiej Oś 3</t>
  </si>
  <si>
    <t>1.3</t>
  </si>
  <si>
    <t>Priorytet:3 Działanie 3.1</t>
  </si>
  <si>
    <r>
      <t>nazwa projektu</t>
    </r>
    <r>
      <rPr>
        <sz val="10"/>
        <rFont val="Arial"/>
        <family val="2"/>
      </rPr>
      <t xml:space="preserve">: Budowa drogi na terenie przeznaczonym pod rozwój gospodarczy (TAG) w Okmianach </t>
    </r>
  </si>
  <si>
    <t>600.60016</t>
  </si>
  <si>
    <t>1.4</t>
  </si>
  <si>
    <t xml:space="preserve"> Działanie: Odnowa i rozwój wsi Oś 3</t>
  </si>
  <si>
    <r>
      <t>nazwa projektu</t>
    </r>
    <r>
      <rPr>
        <sz val="10"/>
        <rFont val="Arial"/>
        <family val="2"/>
      </rPr>
      <t>: Budowa chodnika w miejscowości Okmiany w ciągu drogi 2266D. „Bezpieczny uczeń – bezpieczny mieszkaniec"</t>
    </r>
  </si>
  <si>
    <t>1.5</t>
  </si>
  <si>
    <r>
      <t>nazwa projektu</t>
    </r>
    <r>
      <rPr>
        <sz val="10"/>
        <rFont val="Arial"/>
        <family val="2"/>
      </rPr>
      <t>: Selektywna zbiórka odpadów (zakup pojemników)</t>
    </r>
  </si>
  <si>
    <t>900.90003</t>
  </si>
  <si>
    <t>II</t>
  </si>
  <si>
    <t>Wydatki bieżące razem</t>
  </si>
  <si>
    <t xml:space="preserve"> Program: ......</t>
  </si>
  <si>
    <t xml:space="preserve"> Priorytet: …..</t>
  </si>
  <si>
    <r>
      <t>nazwa projektu</t>
    </r>
    <r>
      <rPr>
        <sz val="10"/>
        <rFont val="Arial"/>
        <family val="2"/>
      </rPr>
      <t>: ………</t>
    </r>
  </si>
  <si>
    <t>OGÓŁEM (I+II)</t>
  </si>
  <si>
    <t>Załącznik Nr 6 do Uchwały Rady Gminy w Chojnowie                        Nr XXIX/180/2008 z dnia 18 grudnia 2008</t>
  </si>
  <si>
    <t>PLAN ZADAŃ INWESTYCYJNYCH NA ROK 2009</t>
  </si>
  <si>
    <t>§</t>
  </si>
  <si>
    <t>Nazwa inwestycji</t>
  </si>
  <si>
    <t>Wartość kosztorysowa</t>
  </si>
  <si>
    <t>Zob. z odr.ter. płatności</t>
  </si>
  <si>
    <t xml:space="preserve">Pożyczki, kredyty długoterm. </t>
  </si>
  <si>
    <t>Dotacje WFOŚiGW, UE, MGiP i inne</t>
  </si>
  <si>
    <t>Wydatki do poniesienia w roku budż.</t>
  </si>
  <si>
    <t>010</t>
  </si>
  <si>
    <t>01010</t>
  </si>
  <si>
    <t>6050</t>
  </si>
  <si>
    <t>Wodociąg Goliszów.</t>
  </si>
  <si>
    <t>Budowa sieci kanalizacyjnej dla wsi Gołocin etap II, część 2</t>
  </si>
  <si>
    <t>Budowa sieci kanalizacji sanitarnej dla wsi Budziwojów i Gołaczów etap I</t>
  </si>
  <si>
    <t>Budowa sieci wodno - kanalizacyjnej dla wsi Pawlikowice etap II</t>
  </si>
  <si>
    <t>600</t>
  </si>
  <si>
    <t>60016</t>
  </si>
  <si>
    <t xml:space="preserve">Budowa drogi na terenie przeznaczonym pod rozwój gospodarczy (TAG) w Okmianach </t>
  </si>
  <si>
    <t>6058</t>
  </si>
  <si>
    <t>6059</t>
  </si>
  <si>
    <t>6060</t>
  </si>
  <si>
    <t>Zakup wiat przystankowych</t>
  </si>
  <si>
    <t>Dotacje WFOŚiGW, ZPORR, MGiP i inne</t>
  </si>
  <si>
    <t>700</t>
  </si>
  <si>
    <t>70005</t>
  </si>
  <si>
    <t>Zakup  gruntów  ANR</t>
  </si>
  <si>
    <t>70095</t>
  </si>
  <si>
    <t>750</t>
  </si>
  <si>
    <t>75023</t>
  </si>
  <si>
    <t>Zakup  sprzętu  informatycznego i oprogramowania  na  potrzeby  Urzędu  Gminy</t>
  </si>
  <si>
    <t>Zakup agregatu prądotwórczego na potrzeby Urzędu Gminy</t>
  </si>
  <si>
    <t>754</t>
  </si>
  <si>
    <t>75403</t>
  </si>
  <si>
    <t>6170</t>
  </si>
  <si>
    <t>Wpłaty na dofinansowanie modernizacji Komisariatu Policji w Chojnowie</t>
  </si>
  <si>
    <t>75412</t>
  </si>
  <si>
    <t>Rozbudowa garażu dla OSP Jaroszówka</t>
  </si>
  <si>
    <t>Przebudowa budynku gospodarczego na garaż remizy OSP w Krzywej.</t>
  </si>
  <si>
    <t>6220</t>
  </si>
  <si>
    <t>Dotacja celowa na dofinansowanie karosacji samochodu strażackiego dla OSP Rokitki</t>
  </si>
  <si>
    <t>801</t>
  </si>
  <si>
    <t>80101</t>
  </si>
  <si>
    <t>900</t>
  </si>
  <si>
    <t>90003</t>
  </si>
  <si>
    <t>6068</t>
  </si>
  <si>
    <t>Zakup pojemników do selektywnej zbiórki odpadów komunalnych na terenie gminy Chojnów</t>
  </si>
  <si>
    <t>6069</t>
  </si>
  <si>
    <t>90095</t>
  </si>
  <si>
    <t>Dotacja celowa na budowę schroniska dla zwierząt</t>
  </si>
  <si>
    <t>921</t>
  </si>
  <si>
    <t>92116</t>
  </si>
  <si>
    <t>926</t>
  </si>
  <si>
    <t>92695</t>
  </si>
  <si>
    <t>Renowacja murawy boiska we wsi Krzywa</t>
  </si>
  <si>
    <t>Wykonanie przyłączy do boiska sportowego we wsi Krzywa</t>
  </si>
  <si>
    <t>Wyposażenie boiska sportowego  w zaplecz kontenerowe socjalne we wsi Krzywa</t>
  </si>
  <si>
    <t>*</t>
  </si>
  <si>
    <r>
      <t>nazwa projektu</t>
    </r>
    <r>
      <rPr>
        <sz val="10"/>
        <rFont val="Arial"/>
        <family val="2"/>
      </rPr>
      <t>: Budowa sieci kanalizacji sanitarnej dla wsi Budziwojów i Gołaczów etap I</t>
    </r>
  </si>
  <si>
    <t>Załącznik Nr 16 do Uchwały Rady Gminy w Chojnowie Nr XXIX/180/2008                                     z dnia 18 grudnia 2008</t>
  </si>
  <si>
    <t>Planowane środki finansowe na potrzeby sołectw w roku 2009                                                                                            Dział 750 rozdział 75095 paragrafy 4210, 4270, 4260,4300</t>
  </si>
  <si>
    <t xml:space="preserve">Sołectwo </t>
  </si>
  <si>
    <t>Ilość mieszkańców</t>
  </si>
  <si>
    <t>Kwota funduszu</t>
  </si>
  <si>
    <t>Biała</t>
  </si>
  <si>
    <t>Biskupin</t>
  </si>
  <si>
    <t>Budziwojów</t>
  </si>
  <si>
    <t>Czernikowice</t>
  </si>
  <si>
    <t>Dobroszów</t>
  </si>
  <si>
    <t xml:space="preserve">Goliszów </t>
  </si>
  <si>
    <t>Gołaczów</t>
  </si>
  <si>
    <t>Gołocin Pawlikowice</t>
  </si>
  <si>
    <t>Groble</t>
  </si>
  <si>
    <t>Jaroszówka</t>
  </si>
  <si>
    <t>Jerzmanowice</t>
  </si>
  <si>
    <t>Konradówka Piotrowice</t>
  </si>
  <si>
    <t xml:space="preserve">Krzywa </t>
  </si>
  <si>
    <t>Michów</t>
  </si>
  <si>
    <t>Niedźwiedzice</t>
  </si>
  <si>
    <t>Okmiany</t>
  </si>
  <si>
    <t>Osetnica</t>
  </si>
  <si>
    <t>Rokitki</t>
  </si>
  <si>
    <t>Stary Łom</t>
  </si>
  <si>
    <t>Strupice</t>
  </si>
  <si>
    <t>Witków</t>
  </si>
  <si>
    <t>Zamienice</t>
  </si>
  <si>
    <t>Wyposażenie boiska sportowego  w zaplecze kontenerowe socjalne we wsi Krzywa</t>
  </si>
  <si>
    <t>Zakup wyposażenia jednostek OSP w w ubrania specjalne i koszarowe.</t>
  </si>
  <si>
    <t>Opłata od posiadania psów</t>
  </si>
  <si>
    <t>Nr XXXVII/217/2009 z dnia 01 lipca 2009r.</t>
  </si>
  <si>
    <t>Załącznik Nr 3 do Uchwały Rady Gminy Chojnów Nr XXXVII/217/2009                                                                 z dnia 01 lipca 2009</t>
  </si>
  <si>
    <t>Załącznik Nr 4 do Uchwały Rady Gminy Chojnów Nr XXXVII/217/2009 z dnia 01 lipca 2009</t>
  </si>
  <si>
    <t>Załącznik Nr 5 do Uchwały Rady Gminy Chojnów Nr XXXVII/217/2009 z dnia 01 lipca 2009</t>
  </si>
  <si>
    <t>Załącznik Nr 6 do Uchwały Rady Gminy Chojnów Nr XXXVII/217/2009                                       z dnia 01 lipca 2009</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</si>
</sst>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
    <numFmt numFmtId="175" formatCode="00000"/>
    <numFmt numFmtId="176" formatCode="????"/>
    <numFmt numFmtId="177" formatCode="???"/>
    <numFmt numFmtId="178" formatCode="\-?,???,??0.00;\-?,???,??0.00"/>
    <numFmt numFmtId="179" formatCode="?????"/>
    <numFmt numFmtId="180" formatCode="\-???,??0.00;\-???,??0.00"/>
    <numFmt numFmtId="181" formatCode="??,??0.00"/>
    <numFmt numFmtId="182" formatCode="0000"/>
    <numFmt numFmtId="183" formatCode="?,??0.00"/>
    <numFmt numFmtId="184" formatCode="??0.00"/>
    <numFmt numFmtId="185" formatCode="?"/>
    <numFmt numFmtId="186" formatCode="??,???,??0.00"/>
    <numFmt numFmtId="187" formatCode="\-?,??0.00;\-?,??0.00"/>
    <numFmt numFmtId="188" formatCode="\-??0.00;\-??0.00"/>
    <numFmt numFmtId="189" formatCode="\-??,??0.00;\-??,??0.00"/>
    <numFmt numFmtId="190" formatCode="_-* #,##0\ _z_ł_-;\-* #,##0\ _z_ł_-;_-* &quot;-&quot;??\ _z_ł_-;_-@_-"/>
  </numFmts>
  <fonts count="27">
    <font>
      <sz val="10"/>
      <name val="Arial"/>
      <family val="0"/>
    </font>
    <font>
      <sz val="10"/>
      <color indexed="8"/>
      <name val="Arial"/>
      <family val="0"/>
    </font>
    <font>
      <b/>
      <sz val="8.5"/>
      <color indexed="8"/>
      <name val="Arial"/>
      <family val="0"/>
    </font>
    <font>
      <sz val="8"/>
      <color indexed="8"/>
      <name val="Arial CE"/>
      <family val="0"/>
    </font>
    <font>
      <b/>
      <sz val="8"/>
      <color indexed="8"/>
      <name val="Arial CE"/>
      <family val="0"/>
    </font>
    <font>
      <sz val="8"/>
      <name val="Arial"/>
      <family val="0"/>
    </font>
    <font>
      <b/>
      <sz val="12"/>
      <name val="Arial"/>
      <family val="2"/>
    </font>
    <font>
      <b/>
      <sz val="10"/>
      <name val="Arial"/>
      <family val="2"/>
    </font>
    <font>
      <b/>
      <sz val="8"/>
      <name val="Arial"/>
      <family val="2"/>
    </font>
    <font>
      <u val="single"/>
      <sz val="10"/>
      <color indexed="12"/>
      <name val="Arial"/>
      <family val="0"/>
    </font>
    <font>
      <u val="single"/>
      <sz val="10"/>
      <color indexed="36"/>
      <name val="Arial"/>
      <family val="0"/>
    </font>
    <font>
      <sz val="7"/>
      <name val="Arial"/>
      <family val="2"/>
    </font>
    <font>
      <sz val="8"/>
      <name val="Arial CE"/>
      <family val="2"/>
    </font>
    <font>
      <b/>
      <sz val="8"/>
      <name val="Arial CE"/>
      <family val="2"/>
    </font>
    <font>
      <b/>
      <sz val="9"/>
      <name val="Arial CE"/>
      <family val="2"/>
    </font>
    <font>
      <sz val="10"/>
      <name val="Arial CE"/>
      <family val="2"/>
    </font>
    <font>
      <b/>
      <sz val="10"/>
      <name val="Arial CE"/>
      <family val="2"/>
    </font>
    <font>
      <b/>
      <sz val="13"/>
      <name val="Bookman Old Style"/>
      <family val="1"/>
    </font>
    <font>
      <b/>
      <sz val="14"/>
      <name val="Times New Roman"/>
      <family val="1"/>
    </font>
    <font>
      <b/>
      <sz val="6"/>
      <name val="Arial"/>
      <family val="2"/>
    </font>
    <font>
      <b/>
      <sz val="9"/>
      <name val="Arial"/>
      <family val="2"/>
    </font>
    <font>
      <b/>
      <sz val="7"/>
      <name val="Arial"/>
      <family val="2"/>
    </font>
    <font>
      <sz val="12"/>
      <name val="Times New Roman"/>
      <family val="1"/>
    </font>
    <font>
      <b/>
      <sz val="8"/>
      <name val="Times New Roman"/>
      <family val="1"/>
    </font>
    <font>
      <sz val="9"/>
      <name val="Arial"/>
      <family val="2"/>
    </font>
    <font>
      <b/>
      <sz val="14"/>
      <name val="Arial"/>
      <family val="2"/>
    </font>
    <font>
      <sz val="12"/>
      <name val="Arial"/>
      <family val="0"/>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78">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right style="thin"/>
      <top style="thin"/>
      <bottom style="thick"/>
    </border>
    <border>
      <left style="thin"/>
      <right style="thick"/>
      <top style="thin"/>
      <bottom style="thick"/>
    </border>
    <border>
      <left style="thin"/>
      <right style="thin"/>
      <top style="thin"/>
      <bottom style="thin"/>
    </border>
    <border>
      <left style="thin"/>
      <right style="thin"/>
      <top style="thin"/>
      <bottom>
        <color indexed="63"/>
      </bottom>
    </border>
    <border>
      <left style="thin"/>
      <right style="thick"/>
      <top style="thin"/>
      <bottom>
        <color indexed="63"/>
      </bottom>
    </border>
    <border>
      <left style="thin"/>
      <right style="thick"/>
      <top style="thin"/>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n"/>
      <bottom style="thin"/>
    </border>
    <border>
      <left style="thin"/>
      <right style="thin"/>
      <top style="thick"/>
      <bottom style="thin"/>
    </border>
    <border>
      <left style="thin"/>
      <right style="thick"/>
      <top style="thick"/>
      <bottom>
        <color indexed="63"/>
      </bottom>
    </border>
    <border>
      <left style="thick"/>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right style="thin"/>
      <top style="thick"/>
      <bottom>
        <color indexed="63"/>
      </bottom>
    </border>
    <border>
      <left style="thin"/>
      <right style="thick"/>
      <top style="thick"/>
      <bottom style="thin"/>
    </border>
    <border>
      <left style="thin"/>
      <right style="thick"/>
      <top>
        <color indexed="63"/>
      </top>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ck"/>
      <bottom>
        <color indexed="63"/>
      </bottom>
    </border>
    <border>
      <left>
        <color indexed="63"/>
      </left>
      <right style="thin"/>
      <top style="thin"/>
      <bottom style="thin"/>
    </border>
    <border>
      <left style="thin"/>
      <right style="thick"/>
      <top>
        <color indexed="63"/>
      </top>
      <bottom>
        <color indexed="63"/>
      </bottom>
    </border>
    <border>
      <left style="thick"/>
      <right style="thin"/>
      <top style="thick"/>
      <bottom style="thin"/>
    </border>
    <border>
      <left>
        <color indexed="63"/>
      </left>
      <right style="thin"/>
      <top style="thick"/>
      <bottom style="thin"/>
    </border>
    <border>
      <left style="thick"/>
      <right style="thin"/>
      <top>
        <color indexed="63"/>
      </top>
      <bottom style="thin"/>
    </border>
    <border>
      <left style="thick"/>
      <right style="thin"/>
      <top style="thin"/>
      <bottom>
        <color indexed="63"/>
      </bottom>
    </border>
    <border>
      <left style="thick"/>
      <right style="thin"/>
      <top style="thin"/>
      <bottom style="thick"/>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color indexed="63"/>
      </top>
      <bottom style="thick">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ck"/>
      <right>
        <color indexed="63"/>
      </right>
      <top>
        <color indexed="63"/>
      </top>
      <bottom style="thick"/>
    </border>
    <border>
      <left style="thick"/>
      <right>
        <color indexed="63"/>
      </right>
      <top style="thin"/>
      <bottom style="thick"/>
    </border>
    <border>
      <left>
        <color indexed="63"/>
      </left>
      <right style="thin"/>
      <top style="thin"/>
      <bottom style="thick"/>
    </border>
    <border>
      <left style="thin"/>
      <right>
        <color indexed="63"/>
      </right>
      <top style="thin"/>
      <bottom style="thin"/>
    </border>
    <border>
      <left>
        <color indexed="63"/>
      </left>
      <right>
        <color indexed="63"/>
      </right>
      <top style="thin"/>
      <bottom style="thin"/>
    </border>
    <border>
      <left style="thin"/>
      <right>
        <color indexed="63"/>
      </right>
      <top style="thick"/>
      <bottom>
        <color indexed="63"/>
      </bottom>
    </border>
    <border>
      <left>
        <color indexed="63"/>
      </left>
      <right style="thick"/>
      <top style="thick"/>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93">
    <xf numFmtId="0" fontId="0" fillId="0" borderId="0" xfId="0" applyAlignment="1">
      <alignment/>
    </xf>
    <xf numFmtId="0" fontId="1" fillId="0" borderId="0" xfId="0" applyFont="1" applyAlignment="1">
      <alignment horizontal="left" vertical="top"/>
    </xf>
    <xf numFmtId="185" fontId="1" fillId="0" borderId="0" xfId="0" applyNumberFormat="1" applyFont="1" applyAlignment="1">
      <alignment horizontal="left" vertical="top"/>
    </xf>
    <xf numFmtId="2" fontId="4" fillId="2" borderId="1" xfId="0" applyNumberFormat="1" applyFont="1" applyFill="1" applyBorder="1" applyAlignment="1">
      <alignment vertical="center"/>
    </xf>
    <xf numFmtId="178" fontId="4" fillId="2" borderId="1" xfId="0" applyNumberFormat="1" applyFont="1" applyFill="1" applyBorder="1" applyAlignment="1">
      <alignment vertical="center"/>
    </xf>
    <xf numFmtId="2" fontId="4" fillId="3" borderId="1" xfId="0" applyNumberFormat="1" applyFont="1" applyFill="1" applyBorder="1" applyAlignment="1">
      <alignment vertical="center"/>
    </xf>
    <xf numFmtId="49" fontId="7" fillId="4" borderId="2" xfId="0" applyNumberFormat="1" applyFont="1" applyFill="1" applyBorder="1" applyAlignment="1">
      <alignment horizontal="center" vertical="center"/>
    </xf>
    <xf numFmtId="43" fontId="5" fillId="4" borderId="3" xfId="0" applyNumberFormat="1" applyFont="1" applyFill="1" applyBorder="1" applyAlignment="1">
      <alignment vertical="center"/>
    </xf>
    <xf numFmtId="43" fontId="5" fillId="4" borderId="4" xfId="0" applyNumberFormat="1" applyFont="1" applyFill="1" applyBorder="1" applyAlignment="1">
      <alignment vertical="center"/>
    </xf>
    <xf numFmtId="0" fontId="0" fillId="0" borderId="0" xfId="0" applyFill="1" applyBorder="1" applyAlignment="1">
      <alignment/>
    </xf>
    <xf numFmtId="0" fontId="7" fillId="4" borderId="5" xfId="0" applyFont="1" applyFill="1" applyBorder="1" applyAlignment="1">
      <alignment vertical="center"/>
    </xf>
    <xf numFmtId="43" fontId="7" fillId="4" borderId="6" xfId="0" applyNumberFormat="1" applyFont="1" applyFill="1" applyBorder="1" applyAlignment="1">
      <alignment vertical="center"/>
    </xf>
    <xf numFmtId="43" fontId="8" fillId="4" borderId="7" xfId="0" applyNumberFormat="1" applyFont="1" applyFill="1" applyBorder="1" applyAlignment="1">
      <alignment vertical="center"/>
    </xf>
    <xf numFmtId="183" fontId="8" fillId="4" borderId="8" xfId="0" applyNumberFormat="1" applyFont="1" applyFill="1" applyBorder="1" applyAlignment="1">
      <alignment vertical="center"/>
    </xf>
    <xf numFmtId="43" fontId="8" fillId="0" borderId="9"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2" fontId="4" fillId="3" borderId="13"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4" fillId="3" borderId="1" xfId="0" applyFont="1" applyFill="1" applyBorder="1" applyAlignment="1">
      <alignment horizontal="justify" vertical="center" wrapText="1"/>
    </xf>
    <xf numFmtId="174" fontId="4" fillId="3" borderId="14" xfId="0" applyNumberFormat="1" applyFont="1" applyFill="1" applyBorder="1" applyAlignment="1">
      <alignment vertical="center"/>
    </xf>
    <xf numFmtId="0" fontId="7" fillId="2" borderId="13" xfId="0" applyFont="1" applyFill="1" applyBorder="1" applyAlignment="1">
      <alignment horizontal="center" vertical="center"/>
    </xf>
    <xf numFmtId="175" fontId="4"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4" fillId="2" borderId="1" xfId="0" applyFont="1" applyFill="1" applyBorder="1" applyAlignment="1">
      <alignment horizontal="justify" vertical="center" wrapText="1"/>
    </xf>
    <xf numFmtId="174" fontId="4" fillId="2" borderId="14" xfId="0" applyNumberFormat="1" applyFont="1" applyFill="1" applyBorder="1" applyAlignment="1">
      <alignmen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2" fontId="3" fillId="0" borderId="1" xfId="0" applyNumberFormat="1" applyFont="1" applyBorder="1" applyAlignment="1">
      <alignment vertical="center"/>
    </xf>
    <xf numFmtId="174" fontId="3" fillId="0" borderId="14" xfId="0" applyNumberFormat="1" applyFont="1" applyBorder="1" applyAlignment="1">
      <alignment vertical="center"/>
    </xf>
    <xf numFmtId="177" fontId="4" fillId="3" borderId="13" xfId="0" applyNumberFormat="1" applyFont="1" applyFill="1" applyBorder="1" applyAlignment="1">
      <alignment horizontal="center" vertical="center"/>
    </xf>
    <xf numFmtId="178" fontId="4" fillId="3" borderId="1" xfId="0" applyNumberFormat="1" applyFont="1" applyFill="1" applyBorder="1" applyAlignment="1">
      <alignment vertical="center"/>
    </xf>
    <xf numFmtId="2" fontId="4" fillId="3" borderId="14" xfId="0" applyNumberFormat="1" applyFont="1" applyFill="1" applyBorder="1" applyAlignment="1">
      <alignment vertical="center"/>
    </xf>
    <xf numFmtId="179" fontId="4" fillId="2" borderId="1" xfId="0" applyNumberFormat="1" applyFont="1" applyFill="1" applyBorder="1" applyAlignment="1">
      <alignment horizontal="center" vertical="center"/>
    </xf>
    <xf numFmtId="2" fontId="4" fillId="2" borderId="14" xfId="0" applyNumberFormat="1" applyFont="1" applyFill="1" applyBorder="1" applyAlignment="1">
      <alignment vertical="center"/>
    </xf>
    <xf numFmtId="180" fontId="3" fillId="0" borderId="1" xfId="0" applyNumberFormat="1" applyFont="1" applyBorder="1" applyAlignment="1">
      <alignment vertical="center"/>
    </xf>
    <xf numFmtId="2" fontId="3" fillId="0" borderId="14" xfId="0" applyNumberFormat="1" applyFont="1" applyBorder="1" applyAlignment="1">
      <alignment vertical="center"/>
    </xf>
    <xf numFmtId="181" fontId="4" fillId="3" borderId="14" xfId="0" applyNumberFormat="1" applyFont="1" applyFill="1" applyBorder="1" applyAlignment="1">
      <alignment vertical="center"/>
    </xf>
    <xf numFmtId="181" fontId="4" fillId="2" borderId="14" xfId="0" applyNumberFormat="1" applyFont="1" applyFill="1" applyBorder="1" applyAlignment="1">
      <alignment vertical="center"/>
    </xf>
    <xf numFmtId="182" fontId="4" fillId="0" borderId="1" xfId="0" applyNumberFormat="1" applyFont="1" applyBorder="1" applyAlignment="1">
      <alignment horizontal="center" vertical="center"/>
    </xf>
    <xf numFmtId="181" fontId="3" fillId="0" borderId="14" xfId="0" applyNumberFormat="1" applyFont="1" applyBorder="1" applyAlignment="1">
      <alignment vertical="center"/>
    </xf>
    <xf numFmtId="183" fontId="3" fillId="0" borderId="14" xfId="0" applyNumberFormat="1" applyFont="1" applyBorder="1" applyAlignment="1">
      <alignment vertical="center"/>
    </xf>
    <xf numFmtId="183" fontId="4" fillId="3" borderId="14" xfId="0" applyNumberFormat="1" applyFont="1" applyFill="1" applyBorder="1" applyAlignment="1">
      <alignment vertical="center"/>
    </xf>
    <xf numFmtId="183" fontId="4" fillId="2" borderId="14" xfId="0" applyNumberFormat="1" applyFont="1" applyFill="1" applyBorder="1" applyAlignment="1">
      <alignment vertical="center"/>
    </xf>
    <xf numFmtId="184" fontId="3" fillId="0" borderId="14" xfId="0" applyNumberFormat="1" applyFont="1" applyBorder="1" applyAlignment="1">
      <alignment vertical="center"/>
    </xf>
    <xf numFmtId="184" fontId="4" fillId="3" borderId="14" xfId="0" applyNumberFormat="1" applyFont="1" applyFill="1" applyBorder="1" applyAlignment="1">
      <alignment vertical="center"/>
    </xf>
    <xf numFmtId="0" fontId="4" fillId="0" borderId="1" xfId="0" applyFont="1" applyBorder="1" applyAlignment="1">
      <alignment horizontal="justify" vertical="center" wrapText="1"/>
    </xf>
    <xf numFmtId="179" fontId="4" fillId="0" borderId="1" xfId="0" applyNumberFormat="1" applyFont="1" applyBorder="1" applyAlignment="1">
      <alignment horizontal="center" vertical="center"/>
    </xf>
    <xf numFmtId="2" fontId="4" fillId="0" borderId="1" xfId="0" applyNumberFormat="1" applyFont="1" applyBorder="1" applyAlignment="1">
      <alignment vertical="center"/>
    </xf>
    <xf numFmtId="184" fontId="4" fillId="0" borderId="14" xfId="0" applyNumberFormat="1" applyFont="1" applyBorder="1" applyAlignment="1">
      <alignment vertical="center"/>
    </xf>
    <xf numFmtId="183" fontId="4" fillId="0" borderId="14" xfId="0" applyNumberFormat="1" applyFont="1" applyBorder="1" applyAlignment="1">
      <alignment vertical="center"/>
    </xf>
    <xf numFmtId="184" fontId="4" fillId="2" borderId="14" xfId="0" applyNumberFormat="1" applyFont="1" applyFill="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82" fontId="4" fillId="0" borderId="16" xfId="0" applyNumberFormat="1" applyFont="1" applyBorder="1" applyAlignment="1">
      <alignment horizontal="center" vertical="center"/>
    </xf>
    <xf numFmtId="0" fontId="3" fillId="0" borderId="16" xfId="0" applyFont="1" applyBorder="1" applyAlignment="1">
      <alignment horizontal="justify" vertical="center" wrapText="1"/>
    </xf>
    <xf numFmtId="2" fontId="3" fillId="0" borderId="16" xfId="0" applyNumberFormat="1" applyFont="1" applyBorder="1" applyAlignment="1">
      <alignment vertical="center"/>
    </xf>
    <xf numFmtId="184" fontId="3" fillId="0" borderId="17" xfId="0" applyNumberFormat="1" applyFont="1" applyBorder="1" applyAlignment="1">
      <alignment vertical="center"/>
    </xf>
    <xf numFmtId="178" fontId="4" fillId="0" borderId="18" xfId="0" applyNumberFormat="1" applyFont="1" applyBorder="1" applyAlignment="1">
      <alignment vertical="center"/>
    </xf>
    <xf numFmtId="173" fontId="4" fillId="0" borderId="19" xfId="0" applyNumberFormat="1" applyFont="1" applyBorder="1" applyAlignment="1">
      <alignment vertical="center"/>
    </xf>
    <xf numFmtId="0" fontId="4" fillId="4"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175" fontId="4" fillId="0" borderId="1" xfId="0" applyNumberFormat="1" applyFont="1" applyBorder="1" applyAlignment="1">
      <alignment horizontal="center" vertical="center"/>
    </xf>
    <xf numFmtId="181" fontId="4" fillId="0" borderId="14" xfId="0" applyNumberFormat="1" applyFont="1" applyBorder="1" applyAlignment="1">
      <alignment vertical="center"/>
    </xf>
    <xf numFmtId="180" fontId="4" fillId="3" borderId="1" xfId="0" applyNumberFormat="1" applyFont="1" applyFill="1" applyBorder="1" applyAlignment="1">
      <alignment vertical="center"/>
    </xf>
    <xf numFmtId="180" fontId="4" fillId="2" borderId="1" xfId="0" applyNumberFormat="1" applyFont="1" applyFill="1" applyBorder="1" applyAlignment="1">
      <alignment vertical="center"/>
    </xf>
    <xf numFmtId="187" fontId="4" fillId="3" borderId="1" xfId="0" applyNumberFormat="1" applyFont="1" applyFill="1" applyBorder="1" applyAlignment="1">
      <alignment vertical="center"/>
    </xf>
    <xf numFmtId="187" fontId="4" fillId="0" borderId="1" xfId="0" applyNumberFormat="1" applyFont="1" applyBorder="1" applyAlignment="1">
      <alignment vertical="center"/>
    </xf>
    <xf numFmtId="187" fontId="3" fillId="0" borderId="1" xfId="0" applyNumberFormat="1" applyFont="1" applyBorder="1" applyAlignment="1">
      <alignment vertical="center"/>
    </xf>
    <xf numFmtId="188" fontId="3" fillId="0" borderId="1" xfId="0" applyNumberFormat="1" applyFont="1" applyBorder="1" applyAlignment="1">
      <alignment vertical="center"/>
    </xf>
    <xf numFmtId="187" fontId="4" fillId="2" borderId="1" xfId="0" applyNumberFormat="1" applyFont="1" applyFill="1" applyBorder="1" applyAlignment="1">
      <alignment vertical="center"/>
    </xf>
    <xf numFmtId="189" fontId="4" fillId="3" borderId="1" xfId="0" applyNumberFormat="1" applyFont="1" applyFill="1" applyBorder="1" applyAlignment="1">
      <alignment vertical="center"/>
    </xf>
    <xf numFmtId="189" fontId="4" fillId="2" borderId="1" xfId="0" applyNumberFormat="1" applyFont="1" applyFill="1" applyBorder="1" applyAlignment="1">
      <alignment vertical="center"/>
    </xf>
    <xf numFmtId="189" fontId="3" fillId="0" borderId="1" xfId="0" applyNumberFormat="1" applyFont="1" applyBorder="1" applyAlignment="1">
      <alignment vertical="center"/>
    </xf>
    <xf numFmtId="176" fontId="4" fillId="0" borderId="16" xfId="0" applyNumberFormat="1" applyFont="1" applyBorder="1" applyAlignment="1">
      <alignment horizontal="center" vertical="center"/>
    </xf>
    <xf numFmtId="181" fontId="3" fillId="0" borderId="17" xfId="0" applyNumberFormat="1" applyFont="1" applyBorder="1" applyAlignment="1">
      <alignment vertical="center"/>
    </xf>
    <xf numFmtId="180" fontId="4" fillId="0" borderId="18" xfId="0" applyNumberFormat="1" applyFont="1" applyBorder="1" applyAlignment="1">
      <alignment vertical="center"/>
    </xf>
    <xf numFmtId="174" fontId="4" fillId="0" borderId="19" xfId="0" applyNumberFormat="1" applyFont="1" applyBorder="1" applyAlignment="1">
      <alignment vertical="center"/>
    </xf>
    <xf numFmtId="0" fontId="7" fillId="0" borderId="0" xfId="0" applyFont="1" applyAlignment="1">
      <alignment horizontal="center" vertical="center" wrapText="1"/>
    </xf>
    <xf numFmtId="0" fontId="12" fillId="0" borderId="0" xfId="0" applyFont="1" applyAlignment="1">
      <alignment/>
    </xf>
    <xf numFmtId="0" fontId="7" fillId="0" borderId="0" xfId="0" applyFont="1" applyAlignment="1">
      <alignment/>
    </xf>
    <xf numFmtId="0" fontId="13" fillId="0" borderId="0" xfId="0" applyFont="1" applyAlignment="1">
      <alignment/>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5" fillId="0" borderId="22" xfId="0" applyFont="1" applyFill="1" applyBorder="1" applyAlignment="1">
      <alignment horizontal="justify" vertical="center" wrapText="1"/>
    </xf>
    <xf numFmtId="190" fontId="0" fillId="0" borderId="23" xfId="0" applyNumberFormat="1" applyFill="1" applyBorder="1" applyAlignment="1">
      <alignment horizontal="center" vertical="center"/>
    </xf>
    <xf numFmtId="190" fontId="0" fillId="0" borderId="24" xfId="0" applyNumberFormat="1" applyFill="1" applyBorder="1" applyAlignment="1">
      <alignment horizontal="center" vertical="center"/>
    </xf>
    <xf numFmtId="190" fontId="0" fillId="0" borderId="22" xfId="0" applyNumberFormat="1" applyFill="1" applyBorder="1" applyAlignment="1">
      <alignment horizontal="center" vertical="center"/>
    </xf>
    <xf numFmtId="190" fontId="0" fillId="0" borderId="25" xfId="0" applyNumberFormat="1" applyFill="1" applyBorder="1" applyAlignment="1">
      <alignment horizontal="center" vertical="center"/>
    </xf>
    <xf numFmtId="0" fontId="7" fillId="0" borderId="26" xfId="0" applyFont="1" applyFill="1" applyBorder="1" applyAlignment="1">
      <alignment horizontal="center" vertical="center"/>
    </xf>
    <xf numFmtId="0" fontId="16" fillId="0" borderId="27" xfId="0" applyFont="1" applyFill="1" applyBorder="1" applyAlignment="1">
      <alignment horizontal="center" vertical="center" wrapText="1"/>
    </xf>
    <xf numFmtId="190" fontId="7" fillId="0" borderId="27" xfId="0" applyNumberFormat="1" applyFont="1" applyFill="1" applyBorder="1" applyAlignment="1">
      <alignment horizontal="center" vertical="center"/>
    </xf>
    <xf numFmtId="190" fontId="7" fillId="0" borderId="28" xfId="0" applyNumberFormat="1" applyFont="1" applyFill="1" applyBorder="1" applyAlignment="1">
      <alignment horizontal="center" vertical="center"/>
    </xf>
    <xf numFmtId="0" fontId="7" fillId="0" borderId="29" xfId="0" applyFont="1" applyBorder="1" applyAlignment="1">
      <alignment horizontal="center" vertical="center"/>
    </xf>
    <xf numFmtId="190" fontId="0" fillId="0" borderId="22" xfId="0" applyNumberFormat="1" applyBorder="1" applyAlignment="1">
      <alignment horizontal="center" vertical="center"/>
    </xf>
    <xf numFmtId="190" fontId="0" fillId="0" borderId="25" xfId="0" applyNumberFormat="1" applyBorder="1" applyAlignment="1">
      <alignment horizontal="center" vertical="center"/>
    </xf>
    <xf numFmtId="0" fontId="7" fillId="0" borderId="27" xfId="0" applyFont="1" applyFill="1" applyBorder="1" applyAlignment="1">
      <alignment horizontal="center" vertical="center"/>
    </xf>
    <xf numFmtId="190" fontId="7" fillId="0" borderId="27" xfId="0" applyNumberFormat="1" applyFont="1" applyFill="1" applyBorder="1" applyAlignment="1">
      <alignment horizontal="center" vertical="center"/>
    </xf>
    <xf numFmtId="190" fontId="7" fillId="0" borderId="28" xfId="0" applyNumberFormat="1" applyFont="1" applyFill="1" applyBorder="1" applyAlignment="1">
      <alignment horizontal="center" vertical="center"/>
    </xf>
    <xf numFmtId="0" fontId="0" fillId="0" borderId="22" xfId="0" applyFont="1" applyFill="1" applyBorder="1" applyAlignment="1">
      <alignment horizontal="justify" vertical="center" wrapText="1"/>
    </xf>
    <xf numFmtId="190" fontId="0" fillId="0" borderId="30" xfId="0" applyNumberFormat="1" applyFont="1" applyFill="1" applyBorder="1" applyAlignment="1">
      <alignment horizontal="center" vertical="center"/>
    </xf>
    <xf numFmtId="190" fontId="0" fillId="0" borderId="31" xfId="0" applyNumberFormat="1" applyFont="1" applyFill="1" applyBorder="1" applyAlignment="1">
      <alignment horizontal="center" vertical="center"/>
    </xf>
    <xf numFmtId="0" fontId="7" fillId="0" borderId="32" xfId="0" applyFont="1" applyFill="1" applyBorder="1" applyAlignment="1">
      <alignment horizontal="center" vertical="center"/>
    </xf>
    <xf numFmtId="0" fontId="0" fillId="0" borderId="23" xfId="0" applyFont="1" applyFill="1" applyBorder="1" applyAlignment="1">
      <alignment horizontal="justify" vertical="center" wrapText="1"/>
    </xf>
    <xf numFmtId="190" fontId="0" fillId="0" borderId="22"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0" fontId="0" fillId="0" borderId="33" xfId="0" applyNumberFormat="1" applyFont="1" applyFill="1" applyBorder="1" applyAlignment="1">
      <alignment horizontal="center" vertical="center"/>
    </xf>
    <xf numFmtId="0" fontId="0" fillId="0" borderId="22" xfId="0" applyFont="1" applyFill="1" applyBorder="1" applyAlignment="1">
      <alignment horizontal="justify" vertical="center" wrapText="1"/>
    </xf>
    <xf numFmtId="0" fontId="0" fillId="0" borderId="34" xfId="0" applyFont="1" applyFill="1" applyBorder="1" applyAlignment="1">
      <alignment horizontal="justify" vertical="center" wrapText="1"/>
    </xf>
    <xf numFmtId="190" fontId="0" fillId="0" borderId="20" xfId="0" applyNumberFormat="1" applyFill="1" applyBorder="1" applyAlignment="1">
      <alignment horizontal="center" vertical="center"/>
    </xf>
    <xf numFmtId="190" fontId="0" fillId="0" borderId="21" xfId="0" applyNumberFormat="1" applyFill="1" applyBorder="1" applyAlignment="1">
      <alignment horizontal="center" vertical="center"/>
    </xf>
    <xf numFmtId="0" fontId="7" fillId="0" borderId="27" xfId="0" applyFont="1" applyFill="1" applyBorder="1" applyAlignment="1">
      <alignment horizontal="center" vertical="center" wrapText="1"/>
    </xf>
    <xf numFmtId="0" fontId="7" fillId="0" borderId="35" xfId="0" applyFont="1" applyFill="1" applyBorder="1" applyAlignment="1">
      <alignment horizontal="center" vertical="center"/>
    </xf>
    <xf numFmtId="0" fontId="15" fillId="0" borderId="22" xfId="0" applyFont="1" applyBorder="1" applyAlignment="1">
      <alignment horizontal="justify" vertical="center" wrapText="1"/>
    </xf>
    <xf numFmtId="190" fontId="0" fillId="0" borderId="30" xfId="0" applyNumberFormat="1" applyFont="1" applyFill="1" applyBorder="1" applyAlignment="1">
      <alignment horizontal="center" vertical="center"/>
    </xf>
    <xf numFmtId="190" fontId="0" fillId="0" borderId="36" xfId="0" applyNumberFormat="1" applyFont="1" applyFill="1" applyBorder="1" applyAlignment="1">
      <alignment horizontal="center" vertical="center"/>
    </xf>
    <xf numFmtId="190" fontId="0" fillId="0" borderId="22" xfId="0" applyNumberFormat="1" applyFont="1" applyFill="1" applyBorder="1" applyAlignment="1">
      <alignment horizontal="center" vertical="center"/>
    </xf>
    <xf numFmtId="190" fontId="0" fillId="0" borderId="37"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0" fillId="0" borderId="39" xfId="0" applyFill="1" applyBorder="1" applyAlignment="1">
      <alignment horizontal="justify" vertical="center" wrapText="1"/>
    </xf>
    <xf numFmtId="190" fontId="0" fillId="0" borderId="39" xfId="0" applyNumberFormat="1" applyFont="1" applyFill="1" applyBorder="1" applyAlignment="1">
      <alignment horizontal="center" vertical="center"/>
    </xf>
    <xf numFmtId="190" fontId="0" fillId="0" borderId="40" xfId="0" applyNumberFormat="1" applyFont="1" applyFill="1" applyBorder="1" applyAlignment="1">
      <alignment horizontal="center" vertical="center"/>
    </xf>
    <xf numFmtId="0" fontId="7" fillId="0" borderId="41" xfId="0" applyFont="1" applyFill="1" applyBorder="1" applyAlignment="1">
      <alignment horizontal="center" vertical="center"/>
    </xf>
    <xf numFmtId="0" fontId="7" fillId="0" borderId="41" xfId="0" applyFont="1" applyFill="1" applyBorder="1" applyAlignment="1">
      <alignment horizontal="center" vertical="center" wrapText="1"/>
    </xf>
    <xf numFmtId="190" fontId="7" fillId="0" borderId="4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90" fontId="7" fillId="0" borderId="0" xfId="0" applyNumberFormat="1" applyFont="1" applyFill="1" applyBorder="1" applyAlignment="1">
      <alignment horizontal="center" vertical="center"/>
    </xf>
    <xf numFmtId="0" fontId="7" fillId="0" borderId="42" xfId="0" applyFont="1" applyFill="1" applyBorder="1" applyAlignment="1">
      <alignment horizontal="center" vertical="center"/>
    </xf>
    <xf numFmtId="0" fontId="7" fillId="0" borderId="42" xfId="0" applyFont="1" applyFill="1" applyBorder="1" applyAlignment="1">
      <alignment horizontal="center" vertical="center" wrapText="1"/>
    </xf>
    <xf numFmtId="190" fontId="7" fillId="0" borderId="42" xfId="0" applyNumberFormat="1" applyFont="1" applyFill="1" applyBorder="1" applyAlignment="1">
      <alignment horizontal="center" vertical="center"/>
    </xf>
    <xf numFmtId="0" fontId="15" fillId="0" borderId="33" xfId="0" applyFont="1" applyFill="1" applyBorder="1" applyAlignment="1">
      <alignment horizontal="justify" vertical="center" wrapText="1"/>
    </xf>
    <xf numFmtId="190" fontId="0" fillId="0" borderId="24" xfId="0" applyNumberFormat="1" applyFont="1" applyFill="1" applyBorder="1" applyAlignment="1">
      <alignment horizontal="center" vertical="center"/>
    </xf>
    <xf numFmtId="0" fontId="15" fillId="0" borderId="20" xfId="0" applyFont="1" applyFill="1" applyBorder="1" applyAlignment="1">
      <alignment horizontal="justify" vertical="center" wrapText="1"/>
    </xf>
    <xf numFmtId="190" fontId="0" fillId="0" borderId="20" xfId="0" applyNumberFormat="1" applyFont="1" applyFill="1" applyBorder="1" applyAlignment="1">
      <alignment horizontal="center" vertical="center"/>
    </xf>
    <xf numFmtId="190" fontId="0" fillId="0" borderId="39" xfId="0" applyNumberFormat="1" applyFill="1" applyBorder="1" applyAlignment="1">
      <alignment horizontal="center" vertical="center"/>
    </xf>
    <xf numFmtId="190" fontId="0" fillId="0" borderId="40" xfId="0" applyNumberFormat="1" applyFill="1" applyBorder="1" applyAlignment="1">
      <alignment horizontal="center" vertical="center"/>
    </xf>
    <xf numFmtId="0" fontId="0" fillId="0" borderId="33" xfId="0" applyFill="1" applyBorder="1" applyAlignment="1">
      <alignment horizontal="justify" vertical="center" wrapText="1"/>
    </xf>
    <xf numFmtId="49" fontId="20" fillId="0" borderId="33" xfId="0" applyNumberFormat="1" applyFont="1" applyFill="1" applyBorder="1" applyAlignment="1">
      <alignment horizontal="center" vertical="center"/>
    </xf>
    <xf numFmtId="0" fontId="7" fillId="0" borderId="23" xfId="0" applyFont="1" applyFill="1" applyBorder="1" applyAlignment="1">
      <alignment horizontal="justify" vertical="center" wrapText="1"/>
    </xf>
    <xf numFmtId="190" fontId="0" fillId="0" borderId="43" xfId="0" applyNumberFormat="1" applyFill="1" applyBorder="1" applyAlignment="1">
      <alignment horizontal="center" vertical="center"/>
    </xf>
    <xf numFmtId="190" fontId="0" fillId="0" borderId="31" xfId="0" applyNumberFormat="1" applyFill="1" applyBorder="1" applyAlignment="1">
      <alignment horizontal="center" vertical="center"/>
    </xf>
    <xf numFmtId="0" fontId="15" fillId="0" borderId="22" xfId="0" applyNumberFormat="1" applyFont="1" applyFill="1" applyBorder="1" applyAlignment="1">
      <alignment horizontal="justify" vertical="center" wrapText="1"/>
    </xf>
    <xf numFmtId="0" fontId="0" fillId="0" borderId="22" xfId="0" applyFill="1" applyBorder="1" applyAlignment="1">
      <alignment horizontal="justify" vertical="center" wrapText="1"/>
    </xf>
    <xf numFmtId="190" fontId="0" fillId="0" borderId="23" xfId="0" applyNumberFormat="1" applyFont="1" applyFill="1" applyBorder="1" applyAlignment="1">
      <alignment horizontal="center" vertical="center"/>
    </xf>
    <xf numFmtId="0" fontId="15" fillId="0" borderId="34" xfId="0" applyFont="1" applyFill="1" applyBorder="1" applyAlignment="1">
      <alignment horizontal="justify" vertical="center" wrapText="1"/>
    </xf>
    <xf numFmtId="0" fontId="15" fillId="0" borderId="33" xfId="0" applyFont="1" applyFill="1" applyBorder="1" applyAlignment="1">
      <alignment horizontal="justify" vertical="center" wrapText="1"/>
    </xf>
    <xf numFmtId="190" fontId="0" fillId="0" borderId="33" xfId="0" applyNumberFormat="1" applyFill="1" applyBorder="1" applyAlignment="1">
      <alignment horizontal="center" vertical="center"/>
    </xf>
    <xf numFmtId="0" fontId="0" fillId="0" borderId="20" xfId="0" applyFill="1" applyBorder="1" applyAlignment="1">
      <alignment horizontal="justify" vertical="center" wrapText="1"/>
    </xf>
    <xf numFmtId="190" fontId="0" fillId="0" borderId="25" xfId="0" applyNumberFormat="1" applyFont="1" applyFill="1" applyBorder="1" applyAlignment="1">
      <alignment horizontal="center" vertical="center"/>
    </xf>
    <xf numFmtId="0" fontId="0" fillId="0" borderId="0" xfId="0" applyAlignment="1">
      <alignment wrapText="1"/>
    </xf>
    <xf numFmtId="190" fontId="0" fillId="0" borderId="0" xfId="0" applyNumberFormat="1" applyAlignment="1">
      <alignment/>
    </xf>
    <xf numFmtId="0" fontId="0" fillId="0" borderId="0" xfId="0" applyAlignment="1">
      <alignment/>
    </xf>
    <xf numFmtId="49" fontId="20" fillId="0" borderId="32" xfId="0" applyNumberFormat="1" applyFont="1" applyFill="1" applyBorder="1" applyAlignment="1">
      <alignment horizontal="center" vertic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2" xfId="0" applyFont="1" applyBorder="1" applyAlignment="1">
      <alignment horizontal="center" vertical="center"/>
    </xf>
    <xf numFmtId="0" fontId="19"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2" xfId="0" applyFont="1" applyBorder="1" applyAlignment="1">
      <alignment horizontal="left" vertical="center" wrapText="1"/>
    </xf>
    <xf numFmtId="190" fontId="5" fillId="0" borderId="44" xfId="0" applyNumberFormat="1" applyFont="1" applyBorder="1" applyAlignment="1">
      <alignment horizontal="center" vertical="center"/>
    </xf>
    <xf numFmtId="190" fontId="11" fillId="0" borderId="34" xfId="0" applyNumberFormat="1" applyFont="1" applyBorder="1" applyAlignment="1">
      <alignment horizontal="center" vertical="center"/>
    </xf>
    <xf numFmtId="190" fontId="21" fillId="0" borderId="22" xfId="0" applyNumberFormat="1" applyFont="1" applyBorder="1" applyAlignment="1">
      <alignment horizontal="center" vertical="center" wrapText="1"/>
    </xf>
    <xf numFmtId="190" fontId="21" fillId="0" borderId="22" xfId="0" applyNumberFormat="1" applyFont="1" applyBorder="1" applyAlignment="1">
      <alignment horizontal="center" vertical="center"/>
    </xf>
    <xf numFmtId="190" fontId="21" fillId="0" borderId="25" xfId="0" applyNumberFormat="1" applyFont="1" applyBorder="1" applyAlignment="1">
      <alignment horizontal="center" vertical="center"/>
    </xf>
    <xf numFmtId="0" fontId="7" fillId="0" borderId="22" xfId="0" applyFont="1" applyBorder="1" applyAlignment="1">
      <alignment wrapText="1"/>
    </xf>
    <xf numFmtId="0" fontId="0" fillId="0" borderId="22" xfId="0" applyFont="1" applyBorder="1" applyAlignment="1">
      <alignment wrapText="1"/>
    </xf>
    <xf numFmtId="190" fontId="11" fillId="0" borderId="23" xfId="0" applyNumberFormat="1" applyFont="1" applyBorder="1" applyAlignment="1">
      <alignment vertical="center"/>
    </xf>
    <xf numFmtId="0" fontId="7" fillId="0" borderId="34" xfId="0" applyFont="1" applyBorder="1" applyAlignment="1">
      <alignment horizontal="justify" vertical="center" wrapText="1"/>
    </xf>
    <xf numFmtId="190" fontId="5" fillId="0" borderId="33" xfId="0" applyNumberFormat="1" applyFont="1" applyFill="1" applyBorder="1" applyAlignment="1">
      <alignment horizontal="center" vertical="center"/>
    </xf>
    <xf numFmtId="190" fontId="11" fillId="0" borderId="34" xfId="0" applyNumberFormat="1" applyFont="1" applyBorder="1" applyAlignment="1">
      <alignment vertical="center"/>
    </xf>
    <xf numFmtId="190" fontId="0" fillId="0" borderId="34" xfId="0" applyNumberFormat="1" applyBorder="1" applyAlignment="1">
      <alignment horizontal="center" vertical="center"/>
    </xf>
    <xf numFmtId="190" fontId="11" fillId="0" borderId="37" xfId="0" applyNumberFormat="1" applyFont="1" applyBorder="1" applyAlignment="1">
      <alignment horizontal="center" vertical="center"/>
    </xf>
    <xf numFmtId="0" fontId="20" fillId="0" borderId="22" xfId="0" applyFont="1" applyBorder="1" applyAlignment="1">
      <alignment horizontal="left" wrapText="1"/>
    </xf>
    <xf numFmtId="190" fontId="21" fillId="0" borderId="34" xfId="0" applyNumberFormat="1" applyFont="1" applyBorder="1" applyAlignment="1">
      <alignment horizontal="center" vertical="center"/>
    </xf>
    <xf numFmtId="190" fontId="21" fillId="0" borderId="37" xfId="0" applyNumberFormat="1" applyFont="1" applyBorder="1" applyAlignment="1">
      <alignment horizontal="center" vertical="center"/>
    </xf>
    <xf numFmtId="0" fontId="20" fillId="0" borderId="23" xfId="0" applyFont="1" applyBorder="1" applyAlignment="1">
      <alignment horizontal="left" wrapText="1"/>
    </xf>
    <xf numFmtId="190" fontId="21" fillId="0" borderId="33" xfId="0" applyNumberFormat="1" applyFont="1" applyBorder="1" applyAlignment="1">
      <alignment horizontal="center" vertical="center"/>
    </xf>
    <xf numFmtId="190" fontId="21" fillId="0" borderId="45" xfId="0" applyNumberFormat="1" applyFont="1" applyBorder="1" applyAlignment="1">
      <alignment horizontal="center" vertical="center"/>
    </xf>
    <xf numFmtId="0" fontId="7" fillId="0" borderId="41" xfId="0" applyFont="1" applyBorder="1" applyAlignment="1">
      <alignment horizontal="center" vertical="center"/>
    </xf>
    <xf numFmtId="0" fontId="20" fillId="0" borderId="41" xfId="0" applyFont="1" applyBorder="1" applyAlignment="1">
      <alignment horizontal="left" wrapText="1"/>
    </xf>
    <xf numFmtId="190" fontId="5" fillId="0" borderId="41" xfId="0" applyNumberFormat="1" applyFont="1" applyBorder="1" applyAlignment="1">
      <alignment horizontal="center" vertical="center"/>
    </xf>
    <xf numFmtId="190" fontId="21" fillId="0" borderId="41" xfId="0" applyNumberFormat="1" applyFont="1" applyBorder="1" applyAlignment="1">
      <alignment horizontal="center" vertical="center"/>
    </xf>
    <xf numFmtId="0" fontId="7" fillId="0" borderId="46" xfId="0" applyFont="1" applyBorder="1" applyAlignment="1">
      <alignment horizontal="center" vertical="center"/>
    </xf>
    <xf numFmtId="0" fontId="20" fillId="0" borderId="30" xfId="0" applyFont="1" applyBorder="1" applyAlignment="1">
      <alignment vertical="center" wrapText="1"/>
    </xf>
    <xf numFmtId="190" fontId="5" fillId="0" borderId="47"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30" xfId="0" applyNumberFormat="1" applyFont="1" applyBorder="1" applyAlignment="1">
      <alignment vertical="center" wrapText="1"/>
    </xf>
    <xf numFmtId="190" fontId="8" fillId="0" borderId="36" xfId="0" applyNumberFormat="1" applyFont="1" applyBorder="1" applyAlignment="1">
      <alignment horizontal="center" vertical="center"/>
    </xf>
    <xf numFmtId="190" fontId="5" fillId="0" borderId="34" xfId="0" applyNumberFormat="1" applyFont="1" applyFill="1" applyBorder="1" applyAlignment="1">
      <alignment horizontal="center" vertical="center"/>
    </xf>
    <xf numFmtId="0" fontId="7" fillId="0" borderId="34" xfId="0" applyFont="1" applyFill="1" applyBorder="1" applyAlignment="1">
      <alignment horizontal="justify" vertical="center" wrapText="1"/>
    </xf>
    <xf numFmtId="190" fontId="5" fillId="0" borderId="34" xfId="0" applyNumberFormat="1" applyFont="1" applyBorder="1" applyAlignment="1">
      <alignment horizontal="center" vertical="center"/>
    </xf>
    <xf numFmtId="190" fontId="8" fillId="0" borderId="34" xfId="0" applyNumberFormat="1" applyFont="1" applyBorder="1" applyAlignment="1">
      <alignment horizontal="center" vertical="center"/>
    </xf>
    <xf numFmtId="190" fontId="8" fillId="0" borderId="37" xfId="0" applyNumberFormat="1" applyFont="1" applyBorder="1" applyAlignment="1">
      <alignment horizontal="center" vertical="center"/>
    </xf>
    <xf numFmtId="190" fontId="5" fillId="0" borderId="20" xfId="0" applyNumberFormat="1" applyFont="1" applyBorder="1" applyAlignment="1">
      <alignment horizontal="center" vertical="center"/>
    </xf>
    <xf numFmtId="190" fontId="11" fillId="0" borderId="20" xfId="0" applyNumberFormat="1" applyFont="1" applyBorder="1" applyAlignment="1">
      <alignment horizontal="center" vertical="center"/>
    </xf>
    <xf numFmtId="190" fontId="21" fillId="0" borderId="20" xfId="0" applyNumberFormat="1" applyFont="1" applyBorder="1" applyAlignment="1">
      <alignment horizontal="center" vertical="center"/>
    </xf>
    <xf numFmtId="190" fontId="8" fillId="0" borderId="20" xfId="0" applyNumberFormat="1" applyFont="1" applyBorder="1" applyAlignment="1">
      <alignment horizontal="center" vertical="center"/>
    </xf>
    <xf numFmtId="190" fontId="21" fillId="0" borderId="21" xfId="0" applyNumberFormat="1" applyFont="1" applyBorder="1" applyAlignment="1">
      <alignment horizontal="center" vertical="center"/>
    </xf>
    <xf numFmtId="190" fontId="8" fillId="0" borderId="0" xfId="0" applyNumberFormat="1" applyFont="1" applyBorder="1" applyAlignment="1">
      <alignment/>
    </xf>
    <xf numFmtId="0" fontId="22" fillId="0" borderId="0" xfId="0" applyFont="1" applyAlignment="1">
      <alignment/>
    </xf>
    <xf numFmtId="0" fontId="22" fillId="0" borderId="0" xfId="0" applyFont="1" applyFill="1" applyBorder="1" applyAlignment="1">
      <alignment/>
    </xf>
    <xf numFmtId="0" fontId="0" fillId="0" borderId="0" xfId="0" applyFill="1" applyAlignment="1">
      <alignment/>
    </xf>
    <xf numFmtId="0" fontId="23" fillId="0" borderId="0" xfId="0" applyFont="1" applyFill="1" applyAlignment="1">
      <alignment horizontal="center"/>
    </xf>
    <xf numFmtId="0" fontId="7" fillId="0" borderId="0" xfId="0" applyFont="1" applyFill="1" applyAlignment="1">
      <alignment wrapText="1"/>
    </xf>
    <xf numFmtId="0" fontId="6" fillId="0" borderId="0" xfId="0" applyFont="1" applyFill="1" applyAlignment="1">
      <alignment/>
    </xf>
    <xf numFmtId="0" fontId="0" fillId="0" borderId="0" xfId="0" applyFill="1" applyAlignment="1">
      <alignment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8" fillId="0" borderId="27"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0" fillId="0" borderId="0" xfId="0" applyFont="1" applyFill="1" applyAlignment="1">
      <alignment horizontal="center" vertical="center" wrapText="1"/>
    </xf>
    <xf numFmtId="0" fontId="24" fillId="0" borderId="0" xfId="0" applyFont="1" applyFill="1" applyAlignment="1">
      <alignment horizontal="center" vertical="center"/>
    </xf>
    <xf numFmtId="49" fontId="20" fillId="0" borderId="46" xfId="0" applyNumberFormat="1" applyFont="1" applyFill="1" applyBorder="1" applyAlignment="1">
      <alignment horizontal="center" vertical="center"/>
    </xf>
    <xf numFmtId="49" fontId="20" fillId="0" borderId="30" xfId="0" applyNumberFormat="1" applyFont="1" applyFill="1" applyBorder="1" applyAlignment="1">
      <alignment horizontal="center" vertical="center"/>
    </xf>
    <xf numFmtId="0" fontId="16" fillId="0" borderId="30" xfId="0" applyFont="1" applyFill="1" applyBorder="1" applyAlignment="1">
      <alignment horizontal="justify" vertical="center" wrapText="1"/>
    </xf>
    <xf numFmtId="190" fontId="5" fillId="0" borderId="30" xfId="0" applyNumberFormat="1" applyFont="1" applyFill="1" applyBorder="1" applyAlignment="1">
      <alignment vertical="center"/>
    </xf>
    <xf numFmtId="190" fontId="20" fillId="0" borderId="36" xfId="0" applyNumberFormat="1" applyFont="1" applyFill="1" applyBorder="1" applyAlignment="1">
      <alignment vertical="center"/>
    </xf>
    <xf numFmtId="49" fontId="20" fillId="0" borderId="29"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190" fontId="5" fillId="0" borderId="22" xfId="0" applyNumberFormat="1" applyFont="1" applyFill="1" applyBorder="1" applyAlignment="1">
      <alignment vertical="center"/>
    </xf>
    <xf numFmtId="190" fontId="20" fillId="0" borderId="25" xfId="0" applyNumberFormat="1" applyFont="1" applyFill="1" applyBorder="1" applyAlignment="1">
      <alignment vertical="center"/>
    </xf>
    <xf numFmtId="190" fontId="5" fillId="0" borderId="23" xfId="0" applyNumberFormat="1" applyFont="1" applyFill="1" applyBorder="1" applyAlignment="1">
      <alignment vertical="center"/>
    </xf>
    <xf numFmtId="0" fontId="7" fillId="0" borderId="22" xfId="0" applyFont="1" applyFill="1" applyBorder="1" applyAlignment="1">
      <alignment horizontal="justify" vertical="center" wrapText="1"/>
    </xf>
    <xf numFmtId="49" fontId="20" fillId="0" borderId="29" xfId="0" applyNumberFormat="1" applyFont="1" applyFill="1" applyBorder="1" applyAlignment="1">
      <alignment vertical="center"/>
    </xf>
    <xf numFmtId="49" fontId="20" fillId="0" borderId="22" xfId="0" applyNumberFormat="1" applyFont="1" applyFill="1" applyBorder="1" applyAlignment="1">
      <alignment vertical="center"/>
    </xf>
    <xf numFmtId="0" fontId="7" fillId="0" borderId="33" xfId="0" applyFont="1" applyFill="1" applyBorder="1" applyAlignment="1">
      <alignment horizontal="justify" vertical="center" wrapText="1"/>
    </xf>
    <xf numFmtId="190" fontId="5" fillId="0" borderId="33" xfId="0" applyNumberFormat="1" applyFont="1" applyFill="1" applyBorder="1" applyAlignment="1">
      <alignment vertical="center"/>
    </xf>
    <xf numFmtId="190" fontId="20" fillId="0" borderId="45" xfId="0" applyNumberFormat="1" applyFont="1" applyFill="1" applyBorder="1" applyAlignment="1">
      <alignment vertical="center"/>
    </xf>
    <xf numFmtId="190" fontId="5" fillId="0" borderId="22" xfId="0" applyNumberFormat="1" applyFont="1" applyFill="1" applyBorder="1" applyAlignment="1">
      <alignment horizontal="center" vertical="center"/>
    </xf>
    <xf numFmtId="49" fontId="20" fillId="0" borderId="48" xfId="0" applyNumberFormat="1" applyFont="1" applyFill="1" applyBorder="1" applyAlignment="1">
      <alignment horizontal="center" vertical="center"/>
    </xf>
    <xf numFmtId="49" fontId="20" fillId="0" borderId="34" xfId="0" applyNumberFormat="1" applyFont="1" applyFill="1" applyBorder="1" applyAlignment="1">
      <alignment horizontal="center" vertical="center"/>
    </xf>
    <xf numFmtId="0" fontId="7" fillId="0" borderId="34" xfId="0" applyFont="1" applyFill="1" applyBorder="1" applyAlignment="1">
      <alignment horizontal="justify" vertical="center" wrapText="1"/>
    </xf>
    <xf numFmtId="190" fontId="5" fillId="0" borderId="34" xfId="0" applyNumberFormat="1" applyFont="1" applyFill="1" applyBorder="1" applyAlignment="1">
      <alignment vertical="center"/>
    </xf>
    <xf numFmtId="49" fontId="20" fillId="0" borderId="49" xfId="0" applyNumberFormat="1" applyFont="1" applyFill="1" applyBorder="1" applyAlignment="1">
      <alignment horizontal="center" vertical="center"/>
    </xf>
    <xf numFmtId="49" fontId="20" fillId="0" borderId="23" xfId="0" applyNumberFormat="1" applyFont="1" applyFill="1" applyBorder="1" applyAlignment="1">
      <alignment horizontal="center" vertical="center"/>
    </xf>
    <xf numFmtId="0" fontId="16" fillId="0" borderId="23" xfId="0" applyFont="1" applyFill="1" applyBorder="1" applyAlignment="1">
      <alignment horizontal="justify" vertical="center" wrapText="1"/>
    </xf>
    <xf numFmtId="0" fontId="16" fillId="0" borderId="34" xfId="0" applyFont="1" applyFill="1" applyBorder="1" applyAlignment="1">
      <alignment horizontal="justify" vertical="center" wrapText="1"/>
    </xf>
    <xf numFmtId="0" fontId="7" fillId="0" borderId="22" xfId="0" applyFont="1" applyFill="1" applyBorder="1" applyAlignment="1">
      <alignment horizontal="justify" vertical="center" wrapText="1"/>
    </xf>
    <xf numFmtId="190" fontId="20" fillId="0" borderId="37" xfId="0" applyNumberFormat="1" applyFont="1" applyFill="1" applyBorder="1" applyAlignment="1">
      <alignment vertical="center"/>
    </xf>
    <xf numFmtId="0" fontId="16" fillId="0" borderId="22" xfId="0" applyFont="1" applyFill="1" applyBorder="1" applyAlignment="1">
      <alignment horizontal="justify" vertical="center" wrapText="1"/>
    </xf>
    <xf numFmtId="0" fontId="7" fillId="0" borderId="33" xfId="0" applyFont="1" applyFill="1" applyBorder="1" applyAlignment="1">
      <alignment vertical="center" wrapText="1"/>
    </xf>
    <xf numFmtId="190" fontId="20" fillId="0" borderId="24" xfId="0" applyNumberFormat="1" applyFont="1" applyFill="1" applyBorder="1" applyAlignment="1">
      <alignment vertical="center"/>
    </xf>
    <xf numFmtId="49" fontId="20" fillId="0" borderId="50"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190" fontId="5" fillId="0" borderId="20" xfId="0" applyNumberFormat="1" applyFont="1" applyFill="1" applyBorder="1" applyAlignment="1">
      <alignment vertical="center"/>
    </xf>
    <xf numFmtId="190" fontId="20" fillId="0" borderId="21" xfId="0" applyNumberFormat="1" applyFont="1" applyFill="1" applyBorder="1" applyAlignment="1">
      <alignment vertical="center"/>
    </xf>
    <xf numFmtId="190" fontId="8" fillId="0" borderId="27" xfId="0" applyNumberFormat="1" applyFont="1" applyFill="1" applyBorder="1" applyAlignment="1">
      <alignment horizontal="center" vertical="center"/>
    </xf>
    <xf numFmtId="190" fontId="8" fillId="0" borderId="27" xfId="0" applyNumberFormat="1" applyFont="1" applyFill="1" applyBorder="1" applyAlignment="1">
      <alignment vertical="center"/>
    </xf>
    <xf numFmtId="190" fontId="20" fillId="0" borderId="28" xfId="0" applyNumberFormat="1" applyFont="1" applyFill="1" applyBorder="1" applyAlignment="1">
      <alignment vertical="center"/>
    </xf>
    <xf numFmtId="49" fontId="24" fillId="0" borderId="0" xfId="0" applyNumberFormat="1" applyFont="1" applyFill="1" applyAlignment="1">
      <alignment horizontal="center" vertical="center"/>
    </xf>
    <xf numFmtId="0" fontId="24" fillId="0" borderId="0" xfId="0" applyFont="1" applyFill="1" applyAlignment="1">
      <alignment wrapText="1"/>
    </xf>
    <xf numFmtId="190" fontId="24" fillId="0" borderId="0" xfId="0" applyNumberFormat="1" applyFont="1" applyFill="1" applyAlignment="1">
      <alignment vertical="center"/>
    </xf>
    <xf numFmtId="190" fontId="5" fillId="0" borderId="0" xfId="0" applyNumberFormat="1" applyFont="1" applyFill="1" applyAlignment="1">
      <alignment vertical="center"/>
    </xf>
    <xf numFmtId="190" fontId="0" fillId="0" borderId="0" xfId="0" applyNumberFormat="1" applyFill="1" applyAlignment="1">
      <alignment/>
    </xf>
    <xf numFmtId="0" fontId="24" fillId="0" borderId="0" xfId="0" applyFont="1" applyFill="1" applyAlignment="1">
      <alignment/>
    </xf>
    <xf numFmtId="0" fontId="24" fillId="0" borderId="0" xfId="0" applyFont="1" applyFill="1" applyAlignment="1">
      <alignment vertical="center"/>
    </xf>
    <xf numFmtId="0" fontId="0" fillId="0" borderId="0" xfId="0" applyFill="1" applyAlignment="1">
      <alignment wrapText="1"/>
    </xf>
    <xf numFmtId="0" fontId="7" fillId="0" borderId="22" xfId="0" applyFont="1" applyFill="1" applyBorder="1" applyAlignment="1">
      <alignment vertical="center" wrapText="1"/>
    </xf>
    <xf numFmtId="0" fontId="16" fillId="0" borderId="20" xfId="0" applyFont="1" applyFill="1" applyBorder="1" applyAlignment="1">
      <alignment horizontal="justify" vertical="center" wrapText="1"/>
    </xf>
    <xf numFmtId="190" fontId="0" fillId="0" borderId="34" xfId="0" applyNumberFormat="1" applyFont="1" applyFill="1" applyBorder="1" applyAlignment="1">
      <alignment horizontal="center" vertical="center"/>
    </xf>
    <xf numFmtId="0" fontId="15" fillId="0" borderId="23" xfId="0" applyFont="1" applyFill="1" applyBorder="1" applyAlignment="1">
      <alignment horizontal="justify" vertical="center" wrapText="1"/>
    </xf>
    <xf numFmtId="0" fontId="15" fillId="0" borderId="22" xfId="0" applyFont="1" applyFill="1" applyBorder="1" applyAlignment="1">
      <alignment horizontal="justify"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26" fillId="0" borderId="54" xfId="0" applyFont="1" applyBorder="1" applyAlignment="1">
      <alignment horizontal="justify" vertical="center"/>
    </xf>
    <xf numFmtId="190" fontId="26" fillId="0" borderId="22" xfId="0" applyNumberFormat="1" applyFont="1" applyBorder="1" applyAlignment="1">
      <alignment vertical="center"/>
    </xf>
    <xf numFmtId="190" fontId="26" fillId="0" borderId="55" xfId="0" applyNumberFormat="1" applyFont="1" applyBorder="1" applyAlignment="1">
      <alignment vertical="center"/>
    </xf>
    <xf numFmtId="0" fontId="26" fillId="0" borderId="56" xfId="0" applyFont="1" applyBorder="1" applyAlignment="1">
      <alignment horizontal="justify" vertical="center"/>
    </xf>
    <xf numFmtId="190" fontId="26" fillId="0" borderId="23" xfId="0" applyNumberFormat="1" applyFont="1" applyBorder="1" applyAlignment="1">
      <alignment vertical="center"/>
    </xf>
    <xf numFmtId="190" fontId="26" fillId="0" borderId="57" xfId="0" applyNumberFormat="1" applyFont="1" applyBorder="1" applyAlignment="1">
      <alignment vertical="center"/>
    </xf>
    <xf numFmtId="0" fontId="6" fillId="0" borderId="51" xfId="0" applyFont="1" applyBorder="1" applyAlignment="1">
      <alignment horizontal="justify" vertical="center"/>
    </xf>
    <xf numFmtId="190" fontId="6" fillId="0" borderId="52" xfId="0" applyNumberFormat="1" applyFont="1" applyBorder="1" applyAlignment="1">
      <alignment vertical="center"/>
    </xf>
    <xf numFmtId="190" fontId="6" fillId="0" borderId="53" xfId="0" applyNumberFormat="1" applyFont="1" applyBorder="1" applyAlignment="1">
      <alignment vertical="center"/>
    </xf>
    <xf numFmtId="0" fontId="7" fillId="0" borderId="33" xfId="0" applyFont="1" applyFill="1" applyBorder="1" applyAlignment="1">
      <alignment horizontal="justify" vertical="center" wrapText="1"/>
    </xf>
    <xf numFmtId="0" fontId="7" fillId="0" borderId="34" xfId="0" applyFont="1" applyFill="1" applyBorder="1" applyAlignment="1">
      <alignment horizontal="justify" vertical="center" wrapText="1"/>
    </xf>
    <xf numFmtId="190" fontId="5" fillId="0" borderId="33" xfId="0" applyNumberFormat="1"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wrapText="1"/>
    </xf>
    <xf numFmtId="0" fontId="6" fillId="0" borderId="0" xfId="0" applyFont="1" applyFill="1" applyAlignment="1">
      <alignment horizontal="center" vertical="center"/>
    </xf>
    <xf numFmtId="49" fontId="20" fillId="0" borderId="32"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0" fontId="7" fillId="0" borderId="23" xfId="0" applyFont="1" applyFill="1" applyBorder="1" applyAlignment="1">
      <alignment horizontal="justify" vertical="center" wrapText="1"/>
    </xf>
    <xf numFmtId="49" fontId="20" fillId="0" borderId="34" xfId="0" applyNumberFormat="1" applyFont="1" applyFill="1" applyBorder="1" applyAlignment="1">
      <alignment horizontal="center" vertical="center"/>
    </xf>
    <xf numFmtId="0" fontId="16" fillId="0" borderId="23" xfId="0" applyFont="1" applyFill="1" applyBorder="1" applyAlignment="1">
      <alignment horizontal="justify" vertical="center" wrapText="1"/>
    </xf>
    <xf numFmtId="0" fontId="16" fillId="0" borderId="34" xfId="0" applyFont="1" applyFill="1" applyBorder="1" applyAlignment="1">
      <alignment horizontal="justify" vertical="center" wrapText="1"/>
    </xf>
    <xf numFmtId="190" fontId="5" fillId="0" borderId="23" xfId="0" applyNumberFormat="1" applyFont="1" applyFill="1" applyBorder="1" applyAlignment="1">
      <alignment horizontal="center" vertical="center"/>
    </xf>
    <xf numFmtId="190" fontId="5" fillId="0" borderId="34" xfId="0" applyNumberFormat="1" applyFont="1" applyFill="1" applyBorder="1" applyAlignment="1">
      <alignment horizontal="center" vertical="center"/>
    </xf>
    <xf numFmtId="0" fontId="7" fillId="0" borderId="23" xfId="0" applyFont="1" applyFill="1" applyBorder="1" applyAlignment="1">
      <alignment horizontal="justify" vertical="center" wrapText="1"/>
    </xf>
    <xf numFmtId="0" fontId="5" fillId="0" borderId="0" xfId="0" applyFont="1" applyFill="1" applyAlignment="1">
      <alignment horizontal="left"/>
    </xf>
    <xf numFmtId="49" fontId="24" fillId="0" borderId="0" xfId="0" applyNumberFormat="1" applyFont="1" applyFill="1" applyAlignment="1">
      <alignment horizontal="left" vertical="center"/>
    </xf>
    <xf numFmtId="49" fontId="20" fillId="0" borderId="49" xfId="0" applyNumberFormat="1" applyFont="1" applyFill="1" applyBorder="1" applyAlignment="1">
      <alignment horizontal="center" vertical="center"/>
    </xf>
    <xf numFmtId="49" fontId="20" fillId="0" borderId="48" xfId="0" applyNumberFormat="1" applyFont="1" applyFill="1" applyBorder="1" applyAlignment="1">
      <alignment horizontal="center" vertical="center"/>
    </xf>
    <xf numFmtId="49" fontId="20" fillId="0" borderId="23"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49" fontId="4" fillId="4" borderId="61" xfId="0" applyNumberFormat="1" applyFont="1" applyFill="1" applyBorder="1" applyAlignment="1">
      <alignment horizontal="justify" vertical="center" wrapText="1"/>
    </xf>
    <xf numFmtId="49" fontId="4" fillId="4" borderId="62" xfId="0" applyNumberFormat="1" applyFont="1" applyFill="1" applyBorder="1" applyAlignment="1">
      <alignment horizontal="justify" vertical="center" wrapText="1"/>
    </xf>
    <xf numFmtId="0" fontId="7" fillId="0" borderId="63" xfId="0" applyFont="1" applyFill="1" applyBorder="1" applyAlignment="1">
      <alignment horizontal="center" vertical="center"/>
    </xf>
    <xf numFmtId="0" fontId="7" fillId="0" borderId="9" xfId="0" applyFont="1" applyFill="1" applyBorder="1" applyAlignment="1">
      <alignment horizontal="center" vertical="center"/>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7" fillId="0" borderId="33" xfId="0" applyFont="1" applyFill="1" applyBorder="1" applyAlignment="1">
      <alignment horizontal="justify" vertical="center" wrapText="1"/>
    </xf>
    <xf numFmtId="0" fontId="7" fillId="0" borderId="34" xfId="0" applyFont="1" applyFill="1" applyBorder="1" applyAlignment="1">
      <alignment horizontal="justify" vertical="center" wrapText="1"/>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7" fillId="0" borderId="46" xfId="0" applyFont="1" applyFill="1" applyBorder="1" applyAlignment="1">
      <alignment horizontal="center" vertical="center"/>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wrapText="1"/>
    </xf>
    <xf numFmtId="190" fontId="5" fillId="0" borderId="23" xfId="0" applyNumberFormat="1" applyFont="1" applyBorder="1" applyAlignment="1">
      <alignment horizontal="center" vertical="center"/>
    </xf>
    <xf numFmtId="190" fontId="5" fillId="0" borderId="34" xfId="0" applyNumberFormat="1" applyFont="1" applyBorder="1" applyAlignment="1">
      <alignment horizontal="center" vertical="center"/>
    </xf>
    <xf numFmtId="190" fontId="5" fillId="0" borderId="24" xfId="0" applyNumberFormat="1" applyFont="1" applyBorder="1" applyAlignment="1">
      <alignment horizontal="center" vertical="center"/>
    </xf>
    <xf numFmtId="190" fontId="5" fillId="0" borderId="37" xfId="0" applyNumberFormat="1"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9" xfId="0" applyFont="1" applyBorder="1" applyAlignment="1">
      <alignment horizontal="center" vertical="center"/>
    </xf>
    <xf numFmtId="0" fontId="7" fillId="0" borderId="32" xfId="0" applyFont="1" applyBorder="1" applyAlignment="1">
      <alignment horizontal="center" vertical="center"/>
    </xf>
    <xf numFmtId="0" fontId="7" fillId="0" borderId="48" xfId="0" applyFont="1" applyBorder="1" applyAlignment="1">
      <alignment horizontal="center" vertical="center"/>
    </xf>
    <xf numFmtId="190" fontId="5" fillId="0" borderId="22" xfId="0" applyNumberFormat="1" applyFont="1" applyBorder="1" applyAlignment="1">
      <alignment horizontal="center" vertical="center"/>
    </xf>
    <xf numFmtId="190" fontId="5" fillId="0" borderId="25" xfId="0" applyNumberFormat="1" applyFont="1" applyBorder="1" applyAlignment="1">
      <alignment horizontal="center" vertical="center"/>
    </xf>
    <xf numFmtId="0" fontId="7" fillId="0" borderId="23" xfId="0" applyFont="1" applyBorder="1" applyAlignment="1">
      <alignment horizontal="justify" vertical="center" wrapText="1"/>
    </xf>
    <xf numFmtId="0" fontId="7" fillId="0" borderId="34" xfId="0" applyFont="1" applyBorder="1" applyAlignment="1">
      <alignment horizontal="justify" vertical="center" wrapText="1"/>
    </xf>
    <xf numFmtId="190" fontId="11" fillId="0" borderId="23" xfId="0" applyNumberFormat="1" applyFont="1" applyBorder="1" applyAlignment="1">
      <alignment horizontal="center" vertical="center"/>
    </xf>
    <xf numFmtId="190" fontId="11" fillId="0" borderId="34" xfId="0" applyNumberFormat="1" applyFont="1" applyBorder="1" applyAlignment="1">
      <alignment horizontal="center" vertical="center"/>
    </xf>
    <xf numFmtId="190" fontId="0" fillId="0" borderId="23" xfId="0" applyNumberFormat="1" applyBorder="1" applyAlignment="1">
      <alignment horizontal="center" vertical="center"/>
    </xf>
    <xf numFmtId="190" fontId="0" fillId="0" borderId="34" xfId="0" applyNumberFormat="1" applyBorder="1" applyAlignment="1">
      <alignment horizontal="center" vertical="center"/>
    </xf>
    <xf numFmtId="190" fontId="11" fillId="0" borderId="24" xfId="0" applyNumberFormat="1" applyFont="1" applyBorder="1" applyAlignment="1">
      <alignment horizontal="center" vertical="center"/>
    </xf>
    <xf numFmtId="190" fontId="11" fillId="0" borderId="37" xfId="0" applyNumberFormat="1" applyFont="1" applyBorder="1" applyAlignment="1">
      <alignment horizontal="center" vertical="center"/>
    </xf>
    <xf numFmtId="190" fontId="0" fillId="0" borderId="22" xfId="0" applyNumberFormat="1" applyBorder="1" applyAlignment="1">
      <alignment horizontal="center" vertical="center"/>
    </xf>
    <xf numFmtId="190" fontId="0" fillId="0" borderId="25" xfId="0" applyNumberFormat="1" applyBorder="1" applyAlignment="1">
      <alignment horizontal="center" vertical="center"/>
    </xf>
    <xf numFmtId="190" fontId="0" fillId="0" borderId="23" xfId="0" applyNumberFormat="1" applyFont="1" applyBorder="1" applyAlignment="1">
      <alignment horizontal="center" vertical="center"/>
    </xf>
    <xf numFmtId="190" fontId="0" fillId="0" borderId="33" xfId="0" applyNumberFormat="1" applyFont="1" applyBorder="1" applyAlignment="1">
      <alignment horizontal="center" vertical="center"/>
    </xf>
    <xf numFmtId="190" fontId="0" fillId="0" borderId="39"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xf>
    <xf numFmtId="0" fontId="7" fillId="0" borderId="0" xfId="0" applyFont="1" applyAlignment="1">
      <alignment horizontal="center" wrapText="1"/>
    </xf>
    <xf numFmtId="0" fontId="17" fillId="0" borderId="0" xfId="0" applyFont="1" applyAlignment="1">
      <alignment horizontal="center" vertical="center"/>
    </xf>
    <xf numFmtId="0" fontId="25" fillId="0" borderId="0" xfId="0" applyFont="1" applyAlignment="1">
      <alignment horizontal="center" vertical="center"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2</xdr:col>
      <xdr:colOff>228600</xdr:colOff>
      <xdr:row>36</xdr:row>
      <xdr:rowOff>0</xdr:rowOff>
    </xdr:to>
    <xdr:sp>
      <xdr:nvSpPr>
        <xdr:cNvPr id="1" name="Line 1"/>
        <xdr:cNvSpPr>
          <a:spLocks/>
        </xdr:cNvSpPr>
      </xdr:nvSpPr>
      <xdr:spPr>
        <a:xfrm flipH="1" flipV="1">
          <a:off x="0" y="11172825"/>
          <a:ext cx="10382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2</xdr:col>
      <xdr:colOff>228600</xdr:colOff>
      <xdr:row>54</xdr:row>
      <xdr:rowOff>0</xdr:rowOff>
    </xdr:to>
    <xdr:sp>
      <xdr:nvSpPr>
        <xdr:cNvPr id="1" name="Line 1"/>
        <xdr:cNvSpPr>
          <a:spLocks/>
        </xdr:cNvSpPr>
      </xdr:nvSpPr>
      <xdr:spPr>
        <a:xfrm flipH="1" flipV="1">
          <a:off x="0" y="13963650"/>
          <a:ext cx="1123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40"/>
  <sheetViews>
    <sheetView workbookViewId="0" topLeftCell="A46">
      <selection activeCell="A2" sqref="A2:F2"/>
    </sheetView>
  </sheetViews>
  <sheetFormatPr defaultColWidth="9.140625" defaultRowHeight="19.5" customHeight="1"/>
  <cols>
    <col min="1" max="1" width="4.57421875" style="0" customWidth="1"/>
    <col min="2" max="2" width="7.57421875" style="0" customWidth="1"/>
    <col min="3" max="3" width="8.28125" style="0" customWidth="1"/>
    <col min="4" max="4" width="45.7109375" style="0" customWidth="1"/>
    <col min="5" max="5" width="13.00390625" style="0" customWidth="1"/>
    <col min="6" max="6" width="12.8515625" style="0" customWidth="1"/>
    <col min="7" max="7" width="13.140625" style="0" customWidth="1"/>
    <col min="8" max="8" width="9.57421875" style="0" customWidth="1"/>
  </cols>
  <sheetData>
    <row r="1" spans="1:6" ht="19.5" customHeight="1">
      <c r="A1" s="304" t="s">
        <v>26</v>
      </c>
      <c r="B1" s="304"/>
      <c r="C1" s="304"/>
      <c r="D1" s="304"/>
      <c r="E1" s="304"/>
      <c r="F1" s="305"/>
    </row>
    <row r="2" spans="1:6" ht="19.5" customHeight="1" thickBot="1">
      <c r="A2" s="306" t="s">
        <v>247</v>
      </c>
      <c r="B2" s="307"/>
      <c r="C2" s="307"/>
      <c r="D2" s="307"/>
      <c r="E2" s="307"/>
      <c r="F2" s="308"/>
    </row>
    <row r="3" spans="1:6" ht="19.5" customHeight="1" thickBot="1" thickTop="1">
      <c r="A3" s="309" t="s">
        <v>27</v>
      </c>
      <c r="B3" s="310"/>
      <c r="C3" s="310"/>
      <c r="D3" s="310"/>
      <c r="E3" s="310"/>
      <c r="F3" s="311"/>
    </row>
    <row r="4" spans="1:7" ht="19.5" customHeight="1" thickTop="1">
      <c r="A4" s="17" t="s">
        <v>9</v>
      </c>
      <c r="B4" s="18" t="s">
        <v>23</v>
      </c>
      <c r="C4" s="18" t="s">
        <v>15</v>
      </c>
      <c r="D4" s="18" t="s">
        <v>8</v>
      </c>
      <c r="E4" s="18" t="s">
        <v>24</v>
      </c>
      <c r="F4" s="19" t="s">
        <v>18</v>
      </c>
      <c r="G4" s="15"/>
    </row>
    <row r="5" spans="1:7" ht="19.5" customHeight="1">
      <c r="A5" s="20">
        <v>10</v>
      </c>
      <c r="B5" s="21"/>
      <c r="C5" s="21"/>
      <c r="D5" s="22" t="s">
        <v>21</v>
      </c>
      <c r="E5" s="5">
        <v>0</v>
      </c>
      <c r="F5" s="23">
        <v>590314</v>
      </c>
      <c r="G5" s="15"/>
    </row>
    <row r="6" spans="1:7" ht="19.5" customHeight="1">
      <c r="A6" s="24"/>
      <c r="B6" s="25">
        <v>1010</v>
      </c>
      <c r="C6" s="26"/>
      <c r="D6" s="27" t="s">
        <v>2</v>
      </c>
      <c r="E6" s="3">
        <v>0</v>
      </c>
      <c r="F6" s="28">
        <v>590314</v>
      </c>
      <c r="G6" s="15"/>
    </row>
    <row r="7" spans="1:7" ht="39" customHeight="1">
      <c r="A7" s="29"/>
      <c r="B7" s="30"/>
      <c r="C7" s="31">
        <v>6300</v>
      </c>
      <c r="D7" s="32" t="s">
        <v>30</v>
      </c>
      <c r="E7" s="33">
        <v>0</v>
      </c>
      <c r="F7" s="34">
        <v>590314</v>
      </c>
      <c r="G7" s="15"/>
    </row>
    <row r="8" spans="1:7" ht="19.5" customHeight="1">
      <c r="A8" s="35">
        <v>600</v>
      </c>
      <c r="B8" s="21"/>
      <c r="C8" s="21"/>
      <c r="D8" s="22" t="s">
        <v>6</v>
      </c>
      <c r="E8" s="36">
        <v>-1515387</v>
      </c>
      <c r="F8" s="37">
        <v>0</v>
      </c>
      <c r="G8" s="15"/>
    </row>
    <row r="9" spans="1:7" ht="19.5" customHeight="1">
      <c r="A9" s="24"/>
      <c r="B9" s="38">
        <v>60016</v>
      </c>
      <c r="C9" s="26"/>
      <c r="D9" s="27" t="s">
        <v>11</v>
      </c>
      <c r="E9" s="4">
        <v>-1515387</v>
      </c>
      <c r="F9" s="39">
        <v>0</v>
      </c>
      <c r="G9" s="15"/>
    </row>
    <row r="10" spans="1:7" ht="19.5" customHeight="1">
      <c r="A10" s="29"/>
      <c r="B10" s="30"/>
      <c r="C10" s="31">
        <v>6208</v>
      </c>
      <c r="D10" s="32" t="s">
        <v>1</v>
      </c>
      <c r="E10" s="40">
        <v>-925073</v>
      </c>
      <c r="F10" s="41">
        <v>0</v>
      </c>
      <c r="G10" s="15"/>
    </row>
    <row r="11" spans="1:7" ht="38.25" customHeight="1">
      <c r="A11" s="29"/>
      <c r="B11" s="30"/>
      <c r="C11" s="31">
        <v>6300</v>
      </c>
      <c r="D11" s="32" t="s">
        <v>30</v>
      </c>
      <c r="E11" s="40">
        <v>-590314</v>
      </c>
      <c r="F11" s="41">
        <v>0</v>
      </c>
      <c r="G11" s="15"/>
    </row>
    <row r="12" spans="1:7" ht="19.5" customHeight="1">
      <c r="A12" s="35">
        <v>700</v>
      </c>
      <c r="B12" s="21"/>
      <c r="C12" s="21"/>
      <c r="D12" s="22" t="s">
        <v>17</v>
      </c>
      <c r="E12" s="5">
        <v>0</v>
      </c>
      <c r="F12" s="42">
        <v>25000</v>
      </c>
      <c r="G12" s="15"/>
    </row>
    <row r="13" spans="1:7" ht="19.5" customHeight="1">
      <c r="A13" s="24"/>
      <c r="B13" s="38">
        <v>70005</v>
      </c>
      <c r="C13" s="26"/>
      <c r="D13" s="27" t="s">
        <v>0</v>
      </c>
      <c r="E13" s="3">
        <v>0</v>
      </c>
      <c r="F13" s="43">
        <v>25000</v>
      </c>
      <c r="G13" s="15"/>
    </row>
    <row r="14" spans="1:7" ht="28.5" customHeight="1">
      <c r="A14" s="29"/>
      <c r="B14" s="30"/>
      <c r="C14" s="44">
        <v>770</v>
      </c>
      <c r="D14" s="32" t="s">
        <v>31</v>
      </c>
      <c r="E14" s="33">
        <v>0</v>
      </c>
      <c r="F14" s="45">
        <v>24000</v>
      </c>
      <c r="G14" s="15"/>
    </row>
    <row r="15" spans="1:7" ht="19.5" customHeight="1">
      <c r="A15" s="29"/>
      <c r="B15" s="30"/>
      <c r="C15" s="44">
        <v>920</v>
      </c>
      <c r="D15" s="32" t="s">
        <v>25</v>
      </c>
      <c r="E15" s="33">
        <v>0</v>
      </c>
      <c r="F15" s="46">
        <v>1000</v>
      </c>
      <c r="G15" s="15"/>
    </row>
    <row r="16" spans="1:7" ht="19.5" customHeight="1">
      <c r="A16" s="35">
        <v>750</v>
      </c>
      <c r="B16" s="21"/>
      <c r="C16" s="21"/>
      <c r="D16" s="22" t="s">
        <v>20</v>
      </c>
      <c r="E16" s="5">
        <v>0</v>
      </c>
      <c r="F16" s="47">
        <v>2789</v>
      </c>
      <c r="G16" s="15"/>
    </row>
    <row r="17" spans="1:7" ht="19.5" customHeight="1">
      <c r="A17" s="24"/>
      <c r="B17" s="38">
        <v>75095</v>
      </c>
      <c r="C17" s="26"/>
      <c r="D17" s="27" t="s">
        <v>16</v>
      </c>
      <c r="E17" s="3">
        <v>0</v>
      </c>
      <c r="F17" s="48">
        <v>2789</v>
      </c>
      <c r="G17" s="15"/>
    </row>
    <row r="18" spans="1:7" ht="19.5" customHeight="1">
      <c r="A18" s="29"/>
      <c r="B18" s="30"/>
      <c r="C18" s="44">
        <v>960</v>
      </c>
      <c r="D18" s="32" t="s">
        <v>4</v>
      </c>
      <c r="E18" s="33">
        <v>0</v>
      </c>
      <c r="F18" s="49">
        <v>300</v>
      </c>
      <c r="G18" s="15"/>
    </row>
    <row r="19" spans="1:7" ht="19.5" customHeight="1">
      <c r="A19" s="29"/>
      <c r="B19" s="30"/>
      <c r="C19" s="44">
        <v>970</v>
      </c>
      <c r="D19" s="32" t="s">
        <v>13</v>
      </c>
      <c r="E19" s="33">
        <v>0</v>
      </c>
      <c r="F19" s="46">
        <v>2489</v>
      </c>
      <c r="G19" s="15"/>
    </row>
    <row r="20" spans="1:7" ht="38.25" customHeight="1">
      <c r="A20" s="35">
        <v>756</v>
      </c>
      <c r="B20" s="21"/>
      <c r="C20" s="21"/>
      <c r="D20" s="65" t="s">
        <v>32</v>
      </c>
      <c r="E20" s="5">
        <v>0</v>
      </c>
      <c r="F20" s="50">
        <v>250</v>
      </c>
      <c r="G20" s="15"/>
    </row>
    <row r="21" spans="1:7" ht="43.5" customHeight="1">
      <c r="A21" s="29"/>
      <c r="B21" s="52">
        <v>75615</v>
      </c>
      <c r="C21" s="30"/>
      <c r="D21" s="66" t="s">
        <v>33</v>
      </c>
      <c r="E21" s="53">
        <v>0</v>
      </c>
      <c r="F21" s="54">
        <v>150</v>
      </c>
      <c r="G21" s="15"/>
    </row>
    <row r="22" spans="1:7" ht="19.5" customHeight="1">
      <c r="A22" s="29"/>
      <c r="B22" s="30"/>
      <c r="C22" s="44">
        <v>690</v>
      </c>
      <c r="D22" s="32" t="s">
        <v>14</v>
      </c>
      <c r="E22" s="33">
        <v>0</v>
      </c>
      <c r="F22" s="49">
        <v>150</v>
      </c>
      <c r="G22" s="15"/>
    </row>
    <row r="23" spans="1:7" ht="53.25" customHeight="1">
      <c r="A23" s="29"/>
      <c r="B23" s="52">
        <v>75616</v>
      </c>
      <c r="C23" s="30"/>
      <c r="D23" s="51" t="s">
        <v>34</v>
      </c>
      <c r="E23" s="53">
        <v>0</v>
      </c>
      <c r="F23" s="54">
        <v>100</v>
      </c>
      <c r="G23" s="15"/>
    </row>
    <row r="24" spans="1:7" ht="19.5" customHeight="1">
      <c r="A24" s="29"/>
      <c r="B24" s="30"/>
      <c r="C24" s="44">
        <v>370</v>
      </c>
      <c r="D24" s="32" t="s">
        <v>246</v>
      </c>
      <c r="E24" s="33">
        <v>0</v>
      </c>
      <c r="F24" s="49">
        <v>100</v>
      </c>
      <c r="G24" s="15"/>
    </row>
    <row r="25" spans="1:7" ht="19.5" customHeight="1">
      <c r="A25" s="35">
        <v>758</v>
      </c>
      <c r="B25" s="21"/>
      <c r="C25" s="21"/>
      <c r="D25" s="22" t="s">
        <v>12</v>
      </c>
      <c r="E25" s="5">
        <v>0</v>
      </c>
      <c r="F25" s="23">
        <v>956416.5800000001</v>
      </c>
      <c r="G25" s="15"/>
    </row>
    <row r="26" spans="1:7" ht="19.5" customHeight="1">
      <c r="A26" s="24"/>
      <c r="B26" s="38">
        <v>75814</v>
      </c>
      <c r="C26" s="26"/>
      <c r="D26" s="27" t="s">
        <v>10</v>
      </c>
      <c r="E26" s="3">
        <v>0</v>
      </c>
      <c r="F26" s="28">
        <v>956416.5800000001</v>
      </c>
      <c r="G26" s="15"/>
    </row>
    <row r="27" spans="1:7" ht="19.5" customHeight="1">
      <c r="A27" s="29"/>
      <c r="B27" s="30"/>
      <c r="C27" s="44">
        <v>970</v>
      </c>
      <c r="D27" s="32" t="s">
        <v>13</v>
      </c>
      <c r="E27" s="33">
        <v>0</v>
      </c>
      <c r="F27" s="34">
        <v>956416.5800000001</v>
      </c>
      <c r="G27" s="15"/>
    </row>
    <row r="28" spans="1:7" ht="19.5" customHeight="1">
      <c r="A28" s="35">
        <v>852</v>
      </c>
      <c r="B28" s="21"/>
      <c r="C28" s="21"/>
      <c r="D28" s="22" t="s">
        <v>5</v>
      </c>
      <c r="E28" s="5">
        <v>0</v>
      </c>
      <c r="F28" s="47">
        <v>7000</v>
      </c>
      <c r="G28" s="15"/>
    </row>
    <row r="29" spans="1:7" ht="39" customHeight="1">
      <c r="A29" s="29"/>
      <c r="B29" s="52">
        <v>85212</v>
      </c>
      <c r="C29" s="30"/>
      <c r="D29" s="51" t="s">
        <v>35</v>
      </c>
      <c r="E29" s="53">
        <v>0</v>
      </c>
      <c r="F29" s="55">
        <v>7000</v>
      </c>
      <c r="G29" s="15"/>
    </row>
    <row r="30" spans="1:7" ht="42" customHeight="1">
      <c r="A30" s="29"/>
      <c r="B30" s="30"/>
      <c r="C30" s="31">
        <v>2360</v>
      </c>
      <c r="D30" s="32" t="s">
        <v>36</v>
      </c>
      <c r="E30" s="33">
        <v>0</v>
      </c>
      <c r="F30" s="46">
        <v>7000</v>
      </c>
      <c r="G30" s="15"/>
    </row>
    <row r="31" spans="1:7" ht="19.5" customHeight="1">
      <c r="A31" s="35">
        <v>854</v>
      </c>
      <c r="B31" s="21"/>
      <c r="C31" s="21"/>
      <c r="D31" s="22" t="s">
        <v>7</v>
      </c>
      <c r="E31" s="5">
        <v>0</v>
      </c>
      <c r="F31" s="42">
        <v>19546</v>
      </c>
      <c r="G31" s="15"/>
    </row>
    <row r="32" spans="1:7" ht="19.5" customHeight="1">
      <c r="A32" s="24"/>
      <c r="B32" s="38">
        <v>85415</v>
      </c>
      <c r="C32" s="26"/>
      <c r="D32" s="27" t="s">
        <v>19</v>
      </c>
      <c r="E32" s="3">
        <v>0</v>
      </c>
      <c r="F32" s="43">
        <v>19546</v>
      </c>
      <c r="G32" s="15"/>
    </row>
    <row r="33" spans="1:7" ht="31.5" customHeight="1">
      <c r="A33" s="29"/>
      <c r="B33" s="30"/>
      <c r="C33" s="31">
        <v>2030</v>
      </c>
      <c r="D33" s="32" t="s">
        <v>37</v>
      </c>
      <c r="E33" s="33">
        <v>0</v>
      </c>
      <c r="F33" s="45">
        <v>19546</v>
      </c>
      <c r="G33" s="15"/>
    </row>
    <row r="34" spans="1:7" ht="19.5" customHeight="1">
      <c r="A34" s="35">
        <v>926</v>
      </c>
      <c r="B34" s="21"/>
      <c r="C34" s="21"/>
      <c r="D34" s="22" t="s">
        <v>3</v>
      </c>
      <c r="E34" s="5">
        <v>0</v>
      </c>
      <c r="F34" s="50">
        <v>600</v>
      </c>
      <c r="G34" s="15"/>
    </row>
    <row r="35" spans="1:7" ht="19.5" customHeight="1">
      <c r="A35" s="24"/>
      <c r="B35" s="38">
        <v>92695</v>
      </c>
      <c r="C35" s="26"/>
      <c r="D35" s="27" t="s">
        <v>16</v>
      </c>
      <c r="E35" s="3">
        <v>0</v>
      </c>
      <c r="F35" s="56">
        <v>600</v>
      </c>
      <c r="G35" s="15"/>
    </row>
    <row r="36" spans="1:7" ht="19.5" customHeight="1" thickBot="1">
      <c r="A36" s="57"/>
      <c r="B36" s="58"/>
      <c r="C36" s="59">
        <v>970</v>
      </c>
      <c r="D36" s="60" t="s">
        <v>13</v>
      </c>
      <c r="E36" s="61">
        <v>0</v>
      </c>
      <c r="F36" s="62">
        <v>600</v>
      </c>
      <c r="G36" s="15"/>
    </row>
    <row r="37" spans="1:7" ht="19.5" customHeight="1" thickBot="1" thickTop="1">
      <c r="A37" s="16"/>
      <c r="B37" s="314" t="s">
        <v>22</v>
      </c>
      <c r="C37" s="315"/>
      <c r="D37" s="14">
        <f>E37+F37</f>
        <v>86528.58000000007</v>
      </c>
      <c r="E37" s="63">
        <v>-1515387</v>
      </c>
      <c r="F37" s="64">
        <v>1601915.58</v>
      </c>
      <c r="G37" s="15"/>
    </row>
    <row r="38" spans="1:6" ht="19.5" customHeight="1" thickBot="1" thickTop="1">
      <c r="A38" s="1"/>
      <c r="B38" s="2"/>
      <c r="E38" s="16"/>
      <c r="F38" s="16"/>
    </row>
    <row r="39" spans="2:6" ht="19.5" customHeight="1" thickBot="1">
      <c r="B39" s="6">
        <v>952</v>
      </c>
      <c r="C39" s="312" t="s">
        <v>28</v>
      </c>
      <c r="D39" s="313"/>
      <c r="E39" s="7">
        <v>-333433.58</v>
      </c>
      <c r="F39" s="8">
        <v>0</v>
      </c>
    </row>
    <row r="40" spans="2:6" ht="19.5" customHeight="1" thickBot="1">
      <c r="B40" s="9"/>
      <c r="C40" s="10" t="s">
        <v>29</v>
      </c>
      <c r="D40" s="11">
        <f>F40+E40</f>
        <v>-333433.58</v>
      </c>
      <c r="E40" s="12">
        <f>SUM(E39:E39)</f>
        <v>-333433.58</v>
      </c>
      <c r="F40" s="13">
        <f>SUM(F39:F39)</f>
        <v>0</v>
      </c>
    </row>
  </sheetData>
  <mergeCells count="5">
    <mergeCell ref="A1:F1"/>
    <mergeCell ref="A2:F2"/>
    <mergeCell ref="A3:F3"/>
    <mergeCell ref="C39:D39"/>
    <mergeCell ref="B37:C37"/>
  </mergeCells>
  <printOptions/>
  <pageMargins left="0.5905511811023623" right="0.5905511811023623" top="0.5905511811023623" bottom="0.5905511811023623" header="0" footer="0"/>
  <pageSetup horizontalDpi="600" verticalDpi="600" orientation="portrait" paperSize="10" r:id="rId2"/>
  <drawing r:id="rId1"/>
</worksheet>
</file>

<file path=xl/worksheets/sheet2.xml><?xml version="1.0" encoding="utf-8"?>
<worksheet xmlns="http://schemas.openxmlformats.org/spreadsheetml/2006/main" xmlns:r="http://schemas.openxmlformats.org/officeDocument/2006/relationships">
  <dimension ref="A1:G56"/>
  <sheetViews>
    <sheetView workbookViewId="0" topLeftCell="A1">
      <selection activeCell="G7" sqref="G7"/>
    </sheetView>
  </sheetViews>
  <sheetFormatPr defaultColWidth="9.140625" defaultRowHeight="19.5" customHeight="1"/>
  <cols>
    <col min="1" max="1" width="5.421875" style="0" customWidth="1"/>
    <col min="2" max="3" width="8.00390625" style="0" customWidth="1"/>
    <col min="4" max="4" width="45.140625" style="0" customWidth="1"/>
    <col min="5" max="5" width="12.140625" style="0" customWidth="1"/>
    <col min="6" max="6" width="13.00390625" style="0" customWidth="1"/>
    <col min="7" max="7" width="13.140625" style="0" customWidth="1"/>
    <col min="8" max="8" width="9.57421875" style="0" customWidth="1"/>
  </cols>
  <sheetData>
    <row r="1" spans="1:6" ht="23.25" customHeight="1">
      <c r="A1" s="304" t="s">
        <v>58</v>
      </c>
      <c r="B1" s="304"/>
      <c r="C1" s="304"/>
      <c r="D1" s="304"/>
      <c r="E1" s="304"/>
      <c r="F1" s="305"/>
    </row>
    <row r="2" spans="1:6" ht="25.5" customHeight="1" thickBot="1">
      <c r="A2" s="306" t="s">
        <v>247</v>
      </c>
      <c r="B2" s="307"/>
      <c r="C2" s="307"/>
      <c r="D2" s="307"/>
      <c r="E2" s="307"/>
      <c r="F2" s="308"/>
    </row>
    <row r="3" spans="1:6" ht="27" customHeight="1" thickBot="1" thickTop="1">
      <c r="A3" s="309" t="s">
        <v>59</v>
      </c>
      <c r="B3" s="310"/>
      <c r="C3" s="310"/>
      <c r="D3" s="310"/>
      <c r="E3" s="310"/>
      <c r="F3" s="311"/>
    </row>
    <row r="4" spans="1:7" ht="26.25" customHeight="1" thickTop="1">
      <c r="A4" s="17" t="s">
        <v>9</v>
      </c>
      <c r="B4" s="18" t="s">
        <v>23</v>
      </c>
      <c r="C4" s="18" t="s">
        <v>15</v>
      </c>
      <c r="D4" s="18" t="s">
        <v>8</v>
      </c>
      <c r="E4" s="18" t="s">
        <v>24</v>
      </c>
      <c r="F4" s="19" t="s">
        <v>18</v>
      </c>
      <c r="G4" s="15"/>
    </row>
    <row r="5" spans="1:7" ht="19.5" customHeight="1">
      <c r="A5" s="20">
        <v>10</v>
      </c>
      <c r="B5" s="21"/>
      <c r="C5" s="21"/>
      <c r="D5" s="22" t="s">
        <v>21</v>
      </c>
      <c r="E5" s="5">
        <v>0</v>
      </c>
      <c r="F5" s="23">
        <v>117387</v>
      </c>
      <c r="G5" s="15"/>
    </row>
    <row r="6" spans="1:7" ht="19.5" customHeight="1">
      <c r="A6" s="24"/>
      <c r="B6" s="25">
        <v>1010</v>
      </c>
      <c r="C6" s="26"/>
      <c r="D6" s="27" t="s">
        <v>2</v>
      </c>
      <c r="E6" s="3">
        <v>0</v>
      </c>
      <c r="F6" s="28">
        <v>107387</v>
      </c>
      <c r="G6" s="15"/>
    </row>
    <row r="7" spans="1:7" ht="19.5" customHeight="1">
      <c r="A7" s="29"/>
      <c r="B7" s="30"/>
      <c r="C7" s="31">
        <v>6050</v>
      </c>
      <c r="D7" s="32" t="s">
        <v>38</v>
      </c>
      <c r="E7" s="33">
        <v>0</v>
      </c>
      <c r="F7" s="34">
        <v>107387</v>
      </c>
      <c r="G7" s="15"/>
    </row>
    <row r="8" spans="1:7" ht="19.5" customHeight="1">
      <c r="A8" s="29"/>
      <c r="B8" s="67">
        <v>1078</v>
      </c>
      <c r="C8" s="30"/>
      <c r="D8" s="51" t="s">
        <v>39</v>
      </c>
      <c r="E8" s="53">
        <v>0</v>
      </c>
      <c r="F8" s="68">
        <v>10000</v>
      </c>
      <c r="G8" s="15"/>
    </row>
    <row r="9" spans="1:7" ht="42" customHeight="1">
      <c r="A9" s="29"/>
      <c r="B9" s="30"/>
      <c r="C9" s="31">
        <v>2710</v>
      </c>
      <c r="D9" s="32" t="s">
        <v>60</v>
      </c>
      <c r="E9" s="33">
        <v>0</v>
      </c>
      <c r="F9" s="45">
        <v>10000</v>
      </c>
      <c r="G9" s="15"/>
    </row>
    <row r="10" spans="1:7" ht="19.5" customHeight="1">
      <c r="A10" s="35">
        <v>600</v>
      </c>
      <c r="B10" s="21"/>
      <c r="C10" s="21"/>
      <c r="D10" s="22" t="s">
        <v>6</v>
      </c>
      <c r="E10" s="69">
        <v>-925073</v>
      </c>
      <c r="F10" s="23">
        <v>432126</v>
      </c>
      <c r="G10" s="15"/>
    </row>
    <row r="11" spans="1:7" ht="19.5" customHeight="1">
      <c r="A11" s="24"/>
      <c r="B11" s="38">
        <v>60016</v>
      </c>
      <c r="C11" s="26"/>
      <c r="D11" s="27" t="s">
        <v>11</v>
      </c>
      <c r="E11" s="70">
        <v>-925073</v>
      </c>
      <c r="F11" s="28">
        <v>432126</v>
      </c>
      <c r="G11" s="15"/>
    </row>
    <row r="12" spans="1:7" ht="19.5" customHeight="1">
      <c r="A12" s="29"/>
      <c r="B12" s="30"/>
      <c r="C12" s="31">
        <v>6050</v>
      </c>
      <c r="D12" s="32" t="s">
        <v>38</v>
      </c>
      <c r="E12" s="33">
        <v>0</v>
      </c>
      <c r="F12" s="34">
        <v>150000</v>
      </c>
      <c r="G12" s="15"/>
    </row>
    <row r="13" spans="1:7" ht="19.5" customHeight="1">
      <c r="A13" s="29"/>
      <c r="B13" s="30"/>
      <c r="C13" s="31">
        <v>6058</v>
      </c>
      <c r="D13" s="32" t="s">
        <v>38</v>
      </c>
      <c r="E13" s="40">
        <v>-925073</v>
      </c>
      <c r="F13" s="41">
        <v>0</v>
      </c>
      <c r="G13" s="15"/>
    </row>
    <row r="14" spans="1:7" ht="19.5" customHeight="1">
      <c r="A14" s="29"/>
      <c r="B14" s="30"/>
      <c r="C14" s="31">
        <v>6059</v>
      </c>
      <c r="D14" s="32" t="s">
        <v>38</v>
      </c>
      <c r="E14" s="33">
        <v>0</v>
      </c>
      <c r="F14" s="34">
        <v>282126</v>
      </c>
      <c r="G14" s="15"/>
    </row>
    <row r="15" spans="1:7" ht="19.5" customHeight="1">
      <c r="A15" s="35">
        <v>700</v>
      </c>
      <c r="B15" s="21"/>
      <c r="C15" s="21"/>
      <c r="D15" s="22" t="s">
        <v>17</v>
      </c>
      <c r="E15" s="71">
        <v>-2000</v>
      </c>
      <c r="F15" s="42">
        <v>12000</v>
      </c>
      <c r="G15" s="15"/>
    </row>
    <row r="16" spans="1:7" ht="19.5" customHeight="1">
      <c r="A16" s="24"/>
      <c r="B16" s="38">
        <v>70005</v>
      </c>
      <c r="C16" s="26"/>
      <c r="D16" s="27" t="s">
        <v>0</v>
      </c>
      <c r="E16" s="3">
        <v>0</v>
      </c>
      <c r="F16" s="43">
        <v>10000</v>
      </c>
      <c r="G16" s="15"/>
    </row>
    <row r="17" spans="1:7" ht="19.5" customHeight="1">
      <c r="A17" s="29"/>
      <c r="B17" s="30"/>
      <c r="C17" s="31">
        <v>4300</v>
      </c>
      <c r="D17" s="32" t="s">
        <v>40</v>
      </c>
      <c r="E17" s="33">
        <v>0</v>
      </c>
      <c r="F17" s="45">
        <v>10000</v>
      </c>
      <c r="G17" s="15"/>
    </row>
    <row r="18" spans="1:7" ht="19.5" customHeight="1">
      <c r="A18" s="29"/>
      <c r="B18" s="52">
        <v>70095</v>
      </c>
      <c r="C18" s="30"/>
      <c r="D18" s="51" t="s">
        <v>16</v>
      </c>
      <c r="E18" s="72">
        <v>-2000</v>
      </c>
      <c r="F18" s="55">
        <v>2000</v>
      </c>
      <c r="G18" s="15"/>
    </row>
    <row r="19" spans="1:7" ht="19.5" customHeight="1">
      <c r="A19" s="29"/>
      <c r="B19" s="30"/>
      <c r="C19" s="31">
        <v>4210</v>
      </c>
      <c r="D19" s="32" t="s">
        <v>41</v>
      </c>
      <c r="E19" s="33">
        <v>0</v>
      </c>
      <c r="F19" s="49">
        <v>300</v>
      </c>
      <c r="G19" s="15"/>
    </row>
    <row r="20" spans="1:7" ht="19.5" customHeight="1">
      <c r="A20" s="29"/>
      <c r="B20" s="30"/>
      <c r="C20" s="31">
        <v>4280</v>
      </c>
      <c r="D20" s="32" t="s">
        <v>42</v>
      </c>
      <c r="E20" s="73">
        <v>-1400</v>
      </c>
      <c r="F20" s="41">
        <v>0</v>
      </c>
      <c r="G20" s="15"/>
    </row>
    <row r="21" spans="1:7" ht="19.5" customHeight="1">
      <c r="A21" s="29"/>
      <c r="B21" s="30"/>
      <c r="C21" s="31">
        <v>4300</v>
      </c>
      <c r="D21" s="32" t="s">
        <v>40</v>
      </c>
      <c r="E21" s="33">
        <v>0</v>
      </c>
      <c r="F21" s="46">
        <v>1700</v>
      </c>
      <c r="G21" s="15"/>
    </row>
    <row r="22" spans="1:7" ht="19.5" customHeight="1">
      <c r="A22" s="29"/>
      <c r="B22" s="30"/>
      <c r="C22" s="31">
        <v>4410</v>
      </c>
      <c r="D22" s="32" t="s">
        <v>43</v>
      </c>
      <c r="E22" s="74">
        <v>-600</v>
      </c>
      <c r="F22" s="41">
        <v>0</v>
      </c>
      <c r="G22" s="15"/>
    </row>
    <row r="23" spans="1:7" ht="19.5" customHeight="1">
      <c r="A23" s="35">
        <v>750</v>
      </c>
      <c r="B23" s="21"/>
      <c r="C23" s="21"/>
      <c r="D23" s="22" t="s">
        <v>20</v>
      </c>
      <c r="E23" s="71">
        <v>-1860</v>
      </c>
      <c r="F23" s="42">
        <v>34638</v>
      </c>
      <c r="G23" s="15"/>
    </row>
    <row r="24" spans="1:7" ht="19.5" customHeight="1">
      <c r="A24" s="24"/>
      <c r="B24" s="38">
        <v>75023</v>
      </c>
      <c r="C24" s="26"/>
      <c r="D24" s="27" t="s">
        <v>44</v>
      </c>
      <c r="E24" s="75">
        <v>-1860</v>
      </c>
      <c r="F24" s="43">
        <v>30778</v>
      </c>
      <c r="G24" s="15"/>
    </row>
    <row r="25" spans="1:7" ht="19.5" customHeight="1">
      <c r="A25" s="29"/>
      <c r="B25" s="30"/>
      <c r="C25" s="31">
        <v>4120</v>
      </c>
      <c r="D25" s="32" t="s">
        <v>45</v>
      </c>
      <c r="E25" s="74">
        <v>-360</v>
      </c>
      <c r="F25" s="41">
        <v>0</v>
      </c>
      <c r="G25" s="15"/>
    </row>
    <row r="26" spans="1:7" ht="19.5" customHeight="1">
      <c r="A26" s="29"/>
      <c r="B26" s="30"/>
      <c r="C26" s="31">
        <v>4170</v>
      </c>
      <c r="D26" s="32" t="s">
        <v>46</v>
      </c>
      <c r="E26" s="33">
        <v>0</v>
      </c>
      <c r="F26" s="46">
        <v>3240</v>
      </c>
      <c r="G26" s="15"/>
    </row>
    <row r="27" spans="1:7" ht="19.5" customHeight="1">
      <c r="A27" s="29"/>
      <c r="B27" s="30"/>
      <c r="C27" s="31">
        <v>4260</v>
      </c>
      <c r="D27" s="32" t="s">
        <v>47</v>
      </c>
      <c r="E27" s="33">
        <v>0</v>
      </c>
      <c r="F27" s="45">
        <v>21000</v>
      </c>
      <c r="G27" s="15"/>
    </row>
    <row r="28" spans="1:7" ht="19.5" customHeight="1">
      <c r="A28" s="29"/>
      <c r="B28" s="30"/>
      <c r="C28" s="31">
        <v>4270</v>
      </c>
      <c r="D28" s="32" t="s">
        <v>48</v>
      </c>
      <c r="E28" s="73">
        <v>-1000</v>
      </c>
      <c r="F28" s="41">
        <v>0</v>
      </c>
      <c r="G28" s="15"/>
    </row>
    <row r="29" spans="1:7" ht="19.5" customHeight="1">
      <c r="A29" s="29"/>
      <c r="B29" s="30"/>
      <c r="C29" s="31">
        <v>4300</v>
      </c>
      <c r="D29" s="32" t="s">
        <v>40</v>
      </c>
      <c r="E29" s="74">
        <v>-500</v>
      </c>
      <c r="F29" s="41">
        <v>0</v>
      </c>
      <c r="G29" s="15"/>
    </row>
    <row r="30" spans="1:7" ht="19.5" customHeight="1">
      <c r="A30" s="29"/>
      <c r="B30" s="30"/>
      <c r="C30" s="31">
        <v>4530</v>
      </c>
      <c r="D30" s="32" t="s">
        <v>49</v>
      </c>
      <c r="E30" s="33">
        <v>0</v>
      </c>
      <c r="F30" s="49">
        <v>538</v>
      </c>
      <c r="G30" s="15"/>
    </row>
    <row r="31" spans="1:7" ht="19.5" customHeight="1">
      <c r="A31" s="29"/>
      <c r="B31" s="30"/>
      <c r="C31" s="31">
        <v>6060</v>
      </c>
      <c r="D31" s="32" t="s">
        <v>50</v>
      </c>
      <c r="E31" s="33">
        <v>0</v>
      </c>
      <c r="F31" s="46">
        <v>6000</v>
      </c>
      <c r="G31" s="15"/>
    </row>
    <row r="32" spans="1:7" ht="19.5" customHeight="1">
      <c r="A32" s="29"/>
      <c r="B32" s="52">
        <v>75095</v>
      </c>
      <c r="C32" s="30"/>
      <c r="D32" s="51" t="s">
        <v>16</v>
      </c>
      <c r="E32" s="53">
        <v>0</v>
      </c>
      <c r="F32" s="55">
        <v>2360</v>
      </c>
      <c r="G32" s="15"/>
    </row>
    <row r="33" spans="1:7" ht="19.5" customHeight="1">
      <c r="A33" s="29"/>
      <c r="B33" s="30"/>
      <c r="C33" s="31">
        <v>4210</v>
      </c>
      <c r="D33" s="32" t="s">
        <v>41</v>
      </c>
      <c r="E33" s="33">
        <v>0</v>
      </c>
      <c r="F33" s="46">
        <v>1450</v>
      </c>
      <c r="G33" s="15"/>
    </row>
    <row r="34" spans="1:7" ht="19.5" customHeight="1">
      <c r="A34" s="29"/>
      <c r="B34" s="30"/>
      <c r="C34" s="31">
        <v>4260</v>
      </c>
      <c r="D34" s="32" t="s">
        <v>47</v>
      </c>
      <c r="E34" s="33">
        <v>0</v>
      </c>
      <c r="F34" s="49">
        <v>910</v>
      </c>
      <c r="G34" s="15"/>
    </row>
    <row r="35" spans="1:7" ht="19.5" customHeight="1">
      <c r="A35" s="29"/>
      <c r="B35" s="52">
        <v>75097</v>
      </c>
      <c r="C35" s="30"/>
      <c r="D35" s="51" t="s">
        <v>51</v>
      </c>
      <c r="E35" s="53">
        <v>0</v>
      </c>
      <c r="F35" s="55">
        <v>1500</v>
      </c>
      <c r="G35" s="15"/>
    </row>
    <row r="36" spans="1:7" ht="19.5" customHeight="1">
      <c r="A36" s="29"/>
      <c r="B36" s="30"/>
      <c r="C36" s="31">
        <v>4210</v>
      </c>
      <c r="D36" s="32" t="s">
        <v>41</v>
      </c>
      <c r="E36" s="33">
        <v>0</v>
      </c>
      <c r="F36" s="46">
        <v>1500</v>
      </c>
      <c r="G36" s="15"/>
    </row>
    <row r="37" spans="1:7" ht="19.5" customHeight="1">
      <c r="A37" s="35">
        <v>801</v>
      </c>
      <c r="B37" s="21"/>
      <c r="C37" s="21"/>
      <c r="D37" s="22" t="s">
        <v>52</v>
      </c>
      <c r="E37" s="5">
        <v>0</v>
      </c>
      <c r="F37" s="47">
        <v>1500</v>
      </c>
      <c r="G37" s="15"/>
    </row>
    <row r="38" spans="1:7" ht="19.5" customHeight="1">
      <c r="A38" s="24"/>
      <c r="B38" s="38">
        <v>80195</v>
      </c>
      <c r="C38" s="26"/>
      <c r="D38" s="27" t="s">
        <v>16</v>
      </c>
      <c r="E38" s="3">
        <v>0</v>
      </c>
      <c r="F38" s="48">
        <v>1500</v>
      </c>
      <c r="G38" s="15"/>
    </row>
    <row r="39" spans="1:7" ht="19.5" customHeight="1">
      <c r="A39" s="29"/>
      <c r="B39" s="30"/>
      <c r="C39" s="31">
        <v>4300</v>
      </c>
      <c r="D39" s="32" t="s">
        <v>40</v>
      </c>
      <c r="E39" s="33">
        <v>0</v>
      </c>
      <c r="F39" s="46">
        <v>1500</v>
      </c>
      <c r="G39" s="15"/>
    </row>
    <row r="40" spans="1:7" ht="19.5" customHeight="1">
      <c r="A40" s="35">
        <v>854</v>
      </c>
      <c r="B40" s="21"/>
      <c r="C40" s="21"/>
      <c r="D40" s="22" t="s">
        <v>7</v>
      </c>
      <c r="E40" s="5">
        <v>0</v>
      </c>
      <c r="F40" s="42">
        <v>19546</v>
      </c>
      <c r="G40" s="15"/>
    </row>
    <row r="41" spans="1:7" ht="19.5" customHeight="1">
      <c r="A41" s="24"/>
      <c r="B41" s="38">
        <v>85415</v>
      </c>
      <c r="C41" s="26"/>
      <c r="D41" s="27" t="s">
        <v>19</v>
      </c>
      <c r="E41" s="3">
        <v>0</v>
      </c>
      <c r="F41" s="43">
        <v>19546</v>
      </c>
      <c r="G41" s="15"/>
    </row>
    <row r="42" spans="1:7" ht="19.5" customHeight="1">
      <c r="A42" s="29"/>
      <c r="B42" s="30"/>
      <c r="C42" s="31">
        <v>3260</v>
      </c>
      <c r="D42" s="32" t="s">
        <v>53</v>
      </c>
      <c r="E42" s="33">
        <v>0</v>
      </c>
      <c r="F42" s="45">
        <v>19546</v>
      </c>
      <c r="G42" s="15"/>
    </row>
    <row r="43" spans="1:7" ht="19.5" customHeight="1">
      <c r="A43" s="35">
        <v>900</v>
      </c>
      <c r="B43" s="21"/>
      <c r="C43" s="21"/>
      <c r="D43" s="22" t="s">
        <v>54</v>
      </c>
      <c r="E43" s="71">
        <v>-1300</v>
      </c>
      <c r="F43" s="47">
        <v>1300</v>
      </c>
      <c r="G43" s="15"/>
    </row>
    <row r="44" spans="1:7" ht="19.5" customHeight="1">
      <c r="A44" s="24"/>
      <c r="B44" s="38">
        <v>90003</v>
      </c>
      <c r="C44" s="26"/>
      <c r="D44" s="27" t="s">
        <v>55</v>
      </c>
      <c r="E44" s="75">
        <v>-1300</v>
      </c>
      <c r="F44" s="48">
        <v>1300</v>
      </c>
      <c r="G44" s="15"/>
    </row>
    <row r="45" spans="1:7" ht="19.5" customHeight="1">
      <c r="A45" s="29"/>
      <c r="B45" s="30"/>
      <c r="C45" s="31">
        <v>4300</v>
      </c>
      <c r="D45" s="32" t="s">
        <v>40</v>
      </c>
      <c r="E45" s="33">
        <v>0</v>
      </c>
      <c r="F45" s="46">
        <v>1300</v>
      </c>
      <c r="G45" s="15"/>
    </row>
    <row r="46" spans="1:7" ht="19.5" customHeight="1">
      <c r="A46" s="29"/>
      <c r="B46" s="30"/>
      <c r="C46" s="31">
        <v>6068</v>
      </c>
      <c r="D46" s="32" t="s">
        <v>50</v>
      </c>
      <c r="E46" s="73">
        <v>-1300</v>
      </c>
      <c r="F46" s="41">
        <v>0</v>
      </c>
      <c r="G46" s="15"/>
    </row>
    <row r="47" spans="1:7" ht="19.5" customHeight="1">
      <c r="A47" s="35">
        <v>921</v>
      </c>
      <c r="B47" s="21"/>
      <c r="C47" s="21"/>
      <c r="D47" s="22" t="s">
        <v>56</v>
      </c>
      <c r="E47" s="5">
        <v>0</v>
      </c>
      <c r="F47" s="47">
        <v>5340</v>
      </c>
      <c r="G47" s="15"/>
    </row>
    <row r="48" spans="1:7" ht="19.5" customHeight="1">
      <c r="A48" s="24"/>
      <c r="B48" s="38">
        <v>92108</v>
      </c>
      <c r="C48" s="26"/>
      <c r="D48" s="27" t="s">
        <v>57</v>
      </c>
      <c r="E48" s="3">
        <v>0</v>
      </c>
      <c r="F48" s="48">
        <v>5340</v>
      </c>
      <c r="G48" s="15"/>
    </row>
    <row r="49" spans="1:7" ht="19.5" customHeight="1">
      <c r="A49" s="29"/>
      <c r="B49" s="30"/>
      <c r="C49" s="31">
        <v>4170</v>
      </c>
      <c r="D49" s="32" t="s">
        <v>46</v>
      </c>
      <c r="E49" s="33">
        <v>0</v>
      </c>
      <c r="F49" s="46">
        <v>5340</v>
      </c>
      <c r="G49" s="15"/>
    </row>
    <row r="50" spans="1:7" ht="19.5" customHeight="1">
      <c r="A50" s="35">
        <v>926</v>
      </c>
      <c r="B50" s="21"/>
      <c r="C50" s="21"/>
      <c r="D50" s="22" t="s">
        <v>3</v>
      </c>
      <c r="E50" s="76">
        <v>-32000</v>
      </c>
      <c r="F50" s="42">
        <v>91491</v>
      </c>
      <c r="G50" s="15"/>
    </row>
    <row r="51" spans="1:7" ht="19.5" customHeight="1">
      <c r="A51" s="24"/>
      <c r="B51" s="38">
        <v>92695</v>
      </c>
      <c r="C51" s="26"/>
      <c r="D51" s="27" t="s">
        <v>16</v>
      </c>
      <c r="E51" s="77">
        <v>-32000</v>
      </c>
      <c r="F51" s="43">
        <v>91491</v>
      </c>
      <c r="G51" s="15"/>
    </row>
    <row r="52" spans="1:7" ht="19.5" customHeight="1">
      <c r="A52" s="29"/>
      <c r="B52" s="30"/>
      <c r="C52" s="31">
        <v>4210</v>
      </c>
      <c r="D52" s="32" t="s">
        <v>41</v>
      </c>
      <c r="E52" s="33">
        <v>0</v>
      </c>
      <c r="F52" s="49">
        <v>491</v>
      </c>
      <c r="G52" s="15"/>
    </row>
    <row r="53" spans="1:7" ht="19.5" customHeight="1">
      <c r="A53" s="29"/>
      <c r="B53" s="30"/>
      <c r="C53" s="31">
        <v>6050</v>
      </c>
      <c r="D53" s="32" t="s">
        <v>38</v>
      </c>
      <c r="E53" s="78">
        <v>-32000</v>
      </c>
      <c r="F53" s="41">
        <v>0</v>
      </c>
      <c r="G53" s="15"/>
    </row>
    <row r="54" spans="1:7" ht="19.5" customHeight="1" thickBot="1">
      <c r="A54" s="57"/>
      <c r="B54" s="58"/>
      <c r="C54" s="79">
        <v>6060</v>
      </c>
      <c r="D54" s="60" t="s">
        <v>50</v>
      </c>
      <c r="E54" s="61">
        <v>0</v>
      </c>
      <c r="F54" s="80">
        <v>91000</v>
      </c>
      <c r="G54" s="15"/>
    </row>
    <row r="55" spans="1:7" ht="19.5" customHeight="1" thickBot="1" thickTop="1">
      <c r="A55" s="16"/>
      <c r="B55" s="314" t="s">
        <v>22</v>
      </c>
      <c r="C55" s="315"/>
      <c r="D55" s="14">
        <f>E55+F55</f>
        <v>-246905</v>
      </c>
      <c r="E55" s="81">
        <v>-962233</v>
      </c>
      <c r="F55" s="82">
        <v>715328</v>
      </c>
      <c r="G55" s="15"/>
    </row>
    <row r="56" spans="1:6" ht="19.5" customHeight="1" thickTop="1">
      <c r="A56" s="1"/>
      <c r="B56" s="2"/>
      <c r="E56" s="16"/>
      <c r="F56" s="16"/>
    </row>
  </sheetData>
  <mergeCells count="4">
    <mergeCell ref="B55:C55"/>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63"/>
  <sheetViews>
    <sheetView workbookViewId="0" topLeftCell="A37">
      <selection activeCell="E2" sqref="E2"/>
    </sheetView>
  </sheetViews>
  <sheetFormatPr defaultColWidth="9.140625" defaultRowHeight="19.5" customHeight="1"/>
  <cols>
    <col min="1" max="1" width="3.7109375" style="210" customWidth="1"/>
    <col min="2" max="2" width="5.8515625" style="210" customWidth="1"/>
    <col min="3" max="3" width="4.28125" style="210" customWidth="1"/>
    <col min="4" max="4" width="66.7109375" style="210" customWidth="1"/>
    <col min="5" max="5" width="13.28125" style="210" customWidth="1"/>
    <col min="6" max="6" width="11.00390625" style="210" customWidth="1"/>
    <col min="7" max="7" width="10.00390625" style="210" customWidth="1"/>
    <col min="8" max="8" width="12.00390625" style="210" customWidth="1"/>
    <col min="9" max="9" width="11.421875" style="210" customWidth="1"/>
    <col min="10" max="10" width="12.8515625" style="210" customWidth="1"/>
    <col min="11" max="11" width="9.140625" style="210" customWidth="1"/>
    <col min="12" max="12" width="10.7109375" style="210" bestFit="1" customWidth="1"/>
    <col min="13" max="16384" width="9.140625" style="210" customWidth="1"/>
  </cols>
  <sheetData>
    <row r="1" spans="2:4" ht="22.5" customHeight="1">
      <c r="B1" s="287" t="s">
        <v>248</v>
      </c>
      <c r="C1" s="287"/>
      <c r="D1" s="287"/>
    </row>
    <row r="2" spans="1:11" ht="29.25" customHeight="1">
      <c r="A2" s="211"/>
      <c r="F2" s="288" t="s">
        <v>158</v>
      </c>
      <c r="G2" s="288"/>
      <c r="H2" s="288"/>
      <c r="I2" s="288"/>
      <c r="J2" s="288"/>
      <c r="K2" s="212"/>
    </row>
    <row r="3" ht="8.25" customHeight="1">
      <c r="A3" s="211"/>
    </row>
    <row r="4" spans="1:11" ht="19.5" customHeight="1">
      <c r="A4" s="289" t="s">
        <v>159</v>
      </c>
      <c r="B4" s="289"/>
      <c r="C4" s="289"/>
      <c r="D4" s="289"/>
      <c r="E4" s="289"/>
      <c r="F4" s="289"/>
      <c r="G4" s="289"/>
      <c r="H4" s="289"/>
      <c r="I4" s="289"/>
      <c r="J4" s="289"/>
      <c r="K4" s="213"/>
    </row>
    <row r="5" spans="1:10" ht="9.75" customHeight="1" thickBot="1">
      <c r="A5" s="214"/>
      <c r="B5" s="214"/>
      <c r="C5" s="214"/>
      <c r="D5" s="214"/>
      <c r="E5" s="214"/>
      <c r="F5" s="214"/>
      <c r="G5" s="214"/>
      <c r="H5" s="214"/>
      <c r="I5" s="214"/>
      <c r="J5" s="214"/>
    </row>
    <row r="6" spans="1:12" ht="33.75" customHeight="1" thickBot="1" thickTop="1">
      <c r="A6" s="215" t="s">
        <v>9</v>
      </c>
      <c r="B6" s="216" t="s">
        <v>23</v>
      </c>
      <c r="C6" s="217" t="s">
        <v>160</v>
      </c>
      <c r="D6" s="101" t="s">
        <v>161</v>
      </c>
      <c r="E6" s="218" t="s">
        <v>162</v>
      </c>
      <c r="F6" s="218" t="s">
        <v>124</v>
      </c>
      <c r="G6" s="218" t="s">
        <v>163</v>
      </c>
      <c r="H6" s="218" t="s">
        <v>164</v>
      </c>
      <c r="I6" s="218" t="s">
        <v>165</v>
      </c>
      <c r="J6" s="219" t="s">
        <v>166</v>
      </c>
      <c r="K6" s="220"/>
      <c r="L6" s="221"/>
    </row>
    <row r="7" spans="1:10" ht="19.5" customHeight="1" thickTop="1">
      <c r="A7" s="222" t="s">
        <v>167</v>
      </c>
      <c r="B7" s="223" t="s">
        <v>168</v>
      </c>
      <c r="C7" s="223" t="s">
        <v>169</v>
      </c>
      <c r="D7" s="224" t="s">
        <v>170</v>
      </c>
      <c r="E7" s="225">
        <v>1611261</v>
      </c>
      <c r="F7" s="225"/>
      <c r="G7" s="225">
        <v>331297</v>
      </c>
      <c r="H7" s="225"/>
      <c r="I7" s="225"/>
      <c r="J7" s="226">
        <f aca="true" t="shared" si="0" ref="J7:J45">SUM(F7:I7)</f>
        <v>331297</v>
      </c>
    </row>
    <row r="8" spans="1:10" ht="19.5" customHeight="1">
      <c r="A8" s="227" t="s">
        <v>167</v>
      </c>
      <c r="B8" s="228" t="s">
        <v>168</v>
      </c>
      <c r="C8" s="228" t="s">
        <v>169</v>
      </c>
      <c r="D8" s="232" t="s">
        <v>75</v>
      </c>
      <c r="E8" s="229">
        <v>1700000</v>
      </c>
      <c r="F8" s="229">
        <f>35000+2177+25000</f>
        <v>62177</v>
      </c>
      <c r="G8" s="229"/>
      <c r="H8" s="229">
        <v>100000</v>
      </c>
      <c r="I8" s="229">
        <v>90000</v>
      </c>
      <c r="J8" s="230">
        <f t="shared" si="0"/>
        <v>252177</v>
      </c>
    </row>
    <row r="9" spans="1:10" ht="51" customHeight="1">
      <c r="A9" s="227" t="s">
        <v>167</v>
      </c>
      <c r="B9" s="228" t="s">
        <v>168</v>
      </c>
      <c r="C9" s="228" t="s">
        <v>169</v>
      </c>
      <c r="D9" s="144" t="s">
        <v>95</v>
      </c>
      <c r="E9" s="231">
        <v>1000000</v>
      </c>
      <c r="F9" s="229">
        <v>475000</v>
      </c>
      <c r="G9" s="229"/>
      <c r="H9" s="229">
        <v>475000</v>
      </c>
      <c r="I9" s="229"/>
      <c r="J9" s="230">
        <f t="shared" si="0"/>
        <v>950000</v>
      </c>
    </row>
    <row r="10" spans="1:10" ht="63.75" customHeight="1">
      <c r="A10" s="227" t="s">
        <v>167</v>
      </c>
      <c r="B10" s="228" t="s">
        <v>168</v>
      </c>
      <c r="C10" s="228" t="s">
        <v>169</v>
      </c>
      <c r="D10" s="232" t="s">
        <v>96</v>
      </c>
      <c r="E10" s="229">
        <v>740000</v>
      </c>
      <c r="F10" s="229">
        <v>71156</v>
      </c>
      <c r="G10" s="229"/>
      <c r="H10" s="229">
        <v>355600</v>
      </c>
      <c r="I10" s="229"/>
      <c r="J10" s="230">
        <f t="shared" si="0"/>
        <v>426756</v>
      </c>
    </row>
    <row r="11" spans="1:10" ht="40.5" customHeight="1">
      <c r="A11" s="233" t="s">
        <v>167</v>
      </c>
      <c r="B11" s="234" t="s">
        <v>168</v>
      </c>
      <c r="C11" s="228" t="s">
        <v>169</v>
      </c>
      <c r="D11" s="267" t="s">
        <v>97</v>
      </c>
      <c r="E11" s="229">
        <v>39737964</v>
      </c>
      <c r="F11" s="229">
        <f>382000+82387</f>
        <v>464387</v>
      </c>
      <c r="G11" s="229"/>
      <c r="H11" s="229"/>
      <c r="I11" s="229"/>
      <c r="J11" s="230">
        <f t="shared" si="0"/>
        <v>464387</v>
      </c>
    </row>
    <row r="12" spans="1:10" ht="18.75" customHeight="1">
      <c r="A12" s="158" t="s">
        <v>167</v>
      </c>
      <c r="B12" s="143" t="s">
        <v>168</v>
      </c>
      <c r="C12" s="143" t="s">
        <v>169</v>
      </c>
      <c r="D12" s="235" t="s">
        <v>74</v>
      </c>
      <c r="E12" s="177">
        <v>1370000</v>
      </c>
      <c r="F12" s="236">
        <v>163686</v>
      </c>
      <c r="G12" s="236"/>
      <c r="H12" s="236">
        <v>616000</v>
      </c>
      <c r="I12" s="236">
        <v>590314</v>
      </c>
      <c r="J12" s="237">
        <f t="shared" si="0"/>
        <v>1370000</v>
      </c>
    </row>
    <row r="13" spans="1:10" ht="18.75" customHeight="1">
      <c r="A13" s="227" t="s">
        <v>167</v>
      </c>
      <c r="B13" s="228" t="s">
        <v>168</v>
      </c>
      <c r="C13" s="228" t="s">
        <v>169</v>
      </c>
      <c r="D13" s="232" t="s">
        <v>171</v>
      </c>
      <c r="E13" s="238">
        <v>2812416</v>
      </c>
      <c r="F13" s="229">
        <v>164416</v>
      </c>
      <c r="G13" s="229"/>
      <c r="H13" s="229">
        <v>1945000</v>
      </c>
      <c r="I13" s="229">
        <v>703000</v>
      </c>
      <c r="J13" s="230">
        <f t="shared" si="0"/>
        <v>2812416</v>
      </c>
    </row>
    <row r="14" spans="1:10" ht="27" customHeight="1">
      <c r="A14" s="239" t="s">
        <v>167</v>
      </c>
      <c r="B14" s="240" t="s">
        <v>168</v>
      </c>
      <c r="C14" s="240" t="s">
        <v>169</v>
      </c>
      <c r="D14" s="241" t="s">
        <v>172</v>
      </c>
      <c r="E14" s="197">
        <v>8385086</v>
      </c>
      <c r="F14" s="242">
        <v>100000</v>
      </c>
      <c r="G14" s="242"/>
      <c r="H14" s="242"/>
      <c r="I14" s="242"/>
      <c r="J14" s="230">
        <f t="shared" si="0"/>
        <v>100000</v>
      </c>
    </row>
    <row r="15" spans="1:10" ht="27" customHeight="1">
      <c r="A15" s="239" t="s">
        <v>167</v>
      </c>
      <c r="B15" s="240" t="s">
        <v>168</v>
      </c>
      <c r="C15" s="240" t="s">
        <v>169</v>
      </c>
      <c r="D15" s="241" t="s">
        <v>173</v>
      </c>
      <c r="E15" s="197">
        <v>7846790</v>
      </c>
      <c r="F15" s="242">
        <v>3923395</v>
      </c>
      <c r="G15" s="242"/>
      <c r="H15" s="242"/>
      <c r="I15" s="242"/>
      <c r="J15" s="230">
        <f t="shared" si="0"/>
        <v>3923395</v>
      </c>
    </row>
    <row r="16" spans="1:10" ht="27" customHeight="1">
      <c r="A16" s="301" t="s">
        <v>174</v>
      </c>
      <c r="B16" s="303" t="s">
        <v>175</v>
      </c>
      <c r="C16" s="240" t="s">
        <v>169</v>
      </c>
      <c r="D16" s="292" t="s">
        <v>176</v>
      </c>
      <c r="E16" s="296">
        <v>4735636</v>
      </c>
      <c r="F16" s="242">
        <v>70000</v>
      </c>
      <c r="G16" s="242"/>
      <c r="H16" s="242"/>
      <c r="I16" s="242"/>
      <c r="J16" s="230">
        <f t="shared" si="0"/>
        <v>70000</v>
      </c>
    </row>
    <row r="17" spans="1:10" ht="27" customHeight="1">
      <c r="A17" s="290"/>
      <c r="B17" s="291"/>
      <c r="C17" s="228" t="s">
        <v>177</v>
      </c>
      <c r="D17" s="318"/>
      <c r="E17" s="286"/>
      <c r="F17" s="242"/>
      <c r="G17" s="242"/>
      <c r="H17" s="242"/>
      <c r="I17" s="242">
        <v>1442744</v>
      </c>
      <c r="J17" s="230">
        <f t="shared" si="0"/>
        <v>1442744</v>
      </c>
    </row>
    <row r="18" spans="1:10" ht="22.5" customHeight="1">
      <c r="A18" s="302"/>
      <c r="B18" s="293"/>
      <c r="C18" s="228" t="s">
        <v>178</v>
      </c>
      <c r="D18" s="319"/>
      <c r="E18" s="297"/>
      <c r="F18" s="242">
        <v>282126</v>
      </c>
      <c r="G18" s="242"/>
      <c r="H18" s="242"/>
      <c r="I18" s="242"/>
      <c r="J18" s="230">
        <f t="shared" si="0"/>
        <v>282126</v>
      </c>
    </row>
    <row r="19" spans="1:10" ht="19.5" customHeight="1">
      <c r="A19" s="227" t="s">
        <v>174</v>
      </c>
      <c r="B19" s="228" t="s">
        <v>175</v>
      </c>
      <c r="C19" s="228" t="s">
        <v>169</v>
      </c>
      <c r="D19" s="249" t="s">
        <v>80</v>
      </c>
      <c r="E19" s="229">
        <v>630000</v>
      </c>
      <c r="F19" s="229">
        <f>420000+80000</f>
        <v>500000</v>
      </c>
      <c r="G19" s="229"/>
      <c r="H19" s="229"/>
      <c r="I19" s="229">
        <v>80000</v>
      </c>
      <c r="J19" s="230">
        <f t="shared" si="0"/>
        <v>580000</v>
      </c>
    </row>
    <row r="20" spans="1:10" ht="19.5" customHeight="1">
      <c r="A20" s="243" t="s">
        <v>174</v>
      </c>
      <c r="B20" s="244" t="s">
        <v>175</v>
      </c>
      <c r="C20" s="228" t="s">
        <v>169</v>
      </c>
      <c r="D20" s="298" t="s">
        <v>81</v>
      </c>
      <c r="E20" s="296">
        <v>930000</v>
      </c>
      <c r="F20" s="229">
        <v>5000</v>
      </c>
      <c r="G20" s="229"/>
      <c r="H20" s="229"/>
      <c r="I20" s="229"/>
      <c r="J20" s="230">
        <f t="shared" si="0"/>
        <v>5000</v>
      </c>
    </row>
    <row r="21" spans="1:10" ht="15" customHeight="1">
      <c r="A21" s="301" t="s">
        <v>174</v>
      </c>
      <c r="B21" s="303" t="s">
        <v>175</v>
      </c>
      <c r="C21" s="228" t="s">
        <v>177</v>
      </c>
      <c r="D21" s="284"/>
      <c r="E21" s="286"/>
      <c r="F21" s="229">
        <f>500000-100000</f>
        <v>400000</v>
      </c>
      <c r="G21" s="229"/>
      <c r="H21" s="229"/>
      <c r="I21" s="229"/>
      <c r="J21" s="230">
        <f t="shared" si="0"/>
        <v>400000</v>
      </c>
    </row>
    <row r="22" spans="1:10" ht="15" customHeight="1">
      <c r="A22" s="302"/>
      <c r="B22" s="293"/>
      <c r="C22" s="228" t="s">
        <v>178</v>
      </c>
      <c r="D22" s="285"/>
      <c r="E22" s="297"/>
      <c r="F22" s="229">
        <v>16885</v>
      </c>
      <c r="G22" s="229"/>
      <c r="H22" s="229"/>
      <c r="I22" s="229"/>
      <c r="J22" s="230">
        <f t="shared" si="0"/>
        <v>16885</v>
      </c>
    </row>
    <row r="23" spans="1:10" ht="19.5" customHeight="1">
      <c r="A23" s="227" t="s">
        <v>174</v>
      </c>
      <c r="B23" s="228" t="s">
        <v>175</v>
      </c>
      <c r="C23" s="228" t="s">
        <v>169</v>
      </c>
      <c r="D23" s="247" t="s">
        <v>82</v>
      </c>
      <c r="E23" s="229">
        <v>380000</v>
      </c>
      <c r="F23" s="229">
        <f>220000+100000</f>
        <v>320000</v>
      </c>
      <c r="G23" s="229"/>
      <c r="H23" s="229"/>
      <c r="I23" s="229">
        <v>60000</v>
      </c>
      <c r="J23" s="230">
        <f t="shared" si="0"/>
        <v>380000</v>
      </c>
    </row>
    <row r="24" spans="1:10" ht="19.5" customHeight="1">
      <c r="A24" s="227" t="s">
        <v>174</v>
      </c>
      <c r="B24" s="228" t="s">
        <v>175</v>
      </c>
      <c r="C24" s="228" t="s">
        <v>169</v>
      </c>
      <c r="D24" s="198" t="s">
        <v>83</v>
      </c>
      <c r="E24" s="229">
        <v>500204</v>
      </c>
      <c r="F24" s="229">
        <v>250204</v>
      </c>
      <c r="G24" s="229"/>
      <c r="H24" s="229"/>
      <c r="I24" s="229">
        <v>250000</v>
      </c>
      <c r="J24" s="230">
        <f t="shared" si="0"/>
        <v>500204</v>
      </c>
    </row>
    <row r="25" spans="1:10" ht="19.5" customHeight="1" thickBot="1">
      <c r="A25" s="227" t="s">
        <v>174</v>
      </c>
      <c r="B25" s="228" t="s">
        <v>175</v>
      </c>
      <c r="C25" s="228" t="s">
        <v>179</v>
      </c>
      <c r="D25" s="198" t="s">
        <v>180</v>
      </c>
      <c r="E25" s="229">
        <v>22000</v>
      </c>
      <c r="F25" s="229">
        <v>22000</v>
      </c>
      <c r="G25" s="229"/>
      <c r="H25" s="229"/>
      <c r="I25" s="229"/>
      <c r="J25" s="230">
        <f t="shared" si="0"/>
        <v>22000</v>
      </c>
    </row>
    <row r="26" spans="1:10" ht="43.5" customHeight="1" thickBot="1" thickTop="1">
      <c r="A26" s="215" t="s">
        <v>9</v>
      </c>
      <c r="B26" s="216" t="s">
        <v>23</v>
      </c>
      <c r="C26" s="217" t="s">
        <v>160</v>
      </c>
      <c r="D26" s="101" t="s">
        <v>161</v>
      </c>
      <c r="E26" s="218" t="s">
        <v>162</v>
      </c>
      <c r="F26" s="218" t="s">
        <v>124</v>
      </c>
      <c r="G26" s="218" t="s">
        <v>163</v>
      </c>
      <c r="H26" s="218" t="s">
        <v>164</v>
      </c>
      <c r="I26" s="218" t="s">
        <v>181</v>
      </c>
      <c r="J26" s="219" t="s">
        <v>166</v>
      </c>
    </row>
    <row r="27" spans="1:10" ht="18.75" customHeight="1" thickTop="1">
      <c r="A27" s="227" t="s">
        <v>182</v>
      </c>
      <c r="B27" s="228" t="s">
        <v>183</v>
      </c>
      <c r="C27" s="228" t="s">
        <v>179</v>
      </c>
      <c r="D27" s="246" t="s">
        <v>184</v>
      </c>
      <c r="E27" s="229">
        <v>53200</v>
      </c>
      <c r="F27" s="229"/>
      <c r="G27" s="229">
        <v>9424</v>
      </c>
      <c r="H27" s="229"/>
      <c r="I27" s="229"/>
      <c r="J27" s="230">
        <f t="shared" si="0"/>
        <v>9424</v>
      </c>
    </row>
    <row r="28" spans="1:10" ht="19.5" customHeight="1">
      <c r="A28" s="227" t="s">
        <v>182</v>
      </c>
      <c r="B28" s="228" t="s">
        <v>185</v>
      </c>
      <c r="C28" s="228" t="s">
        <v>169</v>
      </c>
      <c r="D28" s="246" t="s">
        <v>92</v>
      </c>
      <c r="E28" s="242">
        <v>45000</v>
      </c>
      <c r="F28" s="242">
        <v>20000</v>
      </c>
      <c r="G28" s="242"/>
      <c r="H28" s="242"/>
      <c r="I28" s="242"/>
      <c r="J28" s="248">
        <f t="shared" si="0"/>
        <v>20000</v>
      </c>
    </row>
    <row r="29" spans="1:10" ht="38.25" customHeight="1">
      <c r="A29" s="227" t="s">
        <v>182</v>
      </c>
      <c r="B29" s="228" t="s">
        <v>185</v>
      </c>
      <c r="C29" s="228" t="s">
        <v>169</v>
      </c>
      <c r="D29" s="249" t="s">
        <v>93</v>
      </c>
      <c r="E29" s="229">
        <v>1200000</v>
      </c>
      <c r="F29" s="229">
        <v>200000</v>
      </c>
      <c r="G29" s="229"/>
      <c r="H29" s="229"/>
      <c r="I29" s="229"/>
      <c r="J29" s="230">
        <f t="shared" si="0"/>
        <v>200000</v>
      </c>
    </row>
    <row r="30" spans="1:10" ht="39" customHeight="1">
      <c r="A30" s="239" t="s">
        <v>186</v>
      </c>
      <c r="B30" s="240" t="s">
        <v>187</v>
      </c>
      <c r="C30" s="240" t="s">
        <v>179</v>
      </c>
      <c r="D30" s="246" t="s">
        <v>188</v>
      </c>
      <c r="E30" s="242">
        <v>20000</v>
      </c>
      <c r="F30" s="242">
        <f>20000-10000</f>
        <v>10000</v>
      </c>
      <c r="G30" s="242"/>
      <c r="H30" s="242"/>
      <c r="I30" s="242"/>
      <c r="J30" s="248">
        <f>SUM(F30:I30)</f>
        <v>10000</v>
      </c>
    </row>
    <row r="31" spans="1:10" ht="39" customHeight="1">
      <c r="A31" s="239" t="s">
        <v>186</v>
      </c>
      <c r="B31" s="240" t="s">
        <v>187</v>
      </c>
      <c r="C31" s="240" t="s">
        <v>179</v>
      </c>
      <c r="D31" s="246" t="s">
        <v>189</v>
      </c>
      <c r="E31" s="242">
        <v>6000</v>
      </c>
      <c r="F31" s="242">
        <v>6000</v>
      </c>
      <c r="G31" s="242"/>
      <c r="H31" s="242"/>
      <c r="I31" s="242"/>
      <c r="J31" s="248">
        <f>SUM(F31:I31)</f>
        <v>6000</v>
      </c>
    </row>
    <row r="32" spans="1:10" ht="31.5" customHeight="1">
      <c r="A32" s="239" t="s">
        <v>190</v>
      </c>
      <c r="B32" s="240" t="s">
        <v>191</v>
      </c>
      <c r="C32" s="240" t="s">
        <v>192</v>
      </c>
      <c r="D32" s="246" t="s">
        <v>193</v>
      </c>
      <c r="E32" s="242">
        <v>30000</v>
      </c>
      <c r="F32" s="242">
        <v>30000</v>
      </c>
      <c r="G32" s="242"/>
      <c r="H32" s="242"/>
      <c r="I32" s="242"/>
      <c r="J32" s="248">
        <f>SUM(F32:I32)</f>
        <v>30000</v>
      </c>
    </row>
    <row r="33" spans="1:10" ht="21.75" customHeight="1">
      <c r="A33" s="239" t="s">
        <v>190</v>
      </c>
      <c r="B33" s="240" t="s">
        <v>194</v>
      </c>
      <c r="C33" s="240" t="s">
        <v>169</v>
      </c>
      <c r="D33" s="246" t="s">
        <v>195</v>
      </c>
      <c r="E33" s="242">
        <v>95200</v>
      </c>
      <c r="F33" s="242">
        <v>15000</v>
      </c>
      <c r="G33" s="242"/>
      <c r="H33" s="242"/>
      <c r="I33" s="242"/>
      <c r="J33" s="248">
        <f>SUM(F33:I33)</f>
        <v>15000</v>
      </c>
    </row>
    <row r="34" spans="1:10" ht="19.5" customHeight="1">
      <c r="A34" s="239" t="s">
        <v>190</v>
      </c>
      <c r="B34" s="240" t="s">
        <v>194</v>
      </c>
      <c r="C34" s="240" t="s">
        <v>169</v>
      </c>
      <c r="D34" s="249" t="s">
        <v>196</v>
      </c>
      <c r="E34" s="242">
        <v>50000</v>
      </c>
      <c r="F34" s="242">
        <v>2800</v>
      </c>
      <c r="G34" s="242"/>
      <c r="H34" s="242"/>
      <c r="I34" s="242"/>
      <c r="J34" s="248">
        <f t="shared" si="0"/>
        <v>2800</v>
      </c>
    </row>
    <row r="35" spans="1:10" ht="19.5" customHeight="1">
      <c r="A35" s="227" t="s">
        <v>190</v>
      </c>
      <c r="B35" s="228" t="s">
        <v>194</v>
      </c>
      <c r="C35" s="228" t="s">
        <v>179</v>
      </c>
      <c r="D35" s="249" t="s">
        <v>245</v>
      </c>
      <c r="E35" s="229">
        <v>25000</v>
      </c>
      <c r="F35" s="229">
        <v>25000</v>
      </c>
      <c r="G35" s="229"/>
      <c r="H35" s="229"/>
      <c r="I35" s="229"/>
      <c r="J35" s="230">
        <f t="shared" si="0"/>
        <v>25000</v>
      </c>
    </row>
    <row r="36" spans="1:10" ht="27" customHeight="1">
      <c r="A36" s="227" t="s">
        <v>190</v>
      </c>
      <c r="B36" s="228" t="s">
        <v>194</v>
      </c>
      <c r="C36" s="228" t="s">
        <v>197</v>
      </c>
      <c r="D36" s="249" t="s">
        <v>198</v>
      </c>
      <c r="E36" s="229">
        <v>70000</v>
      </c>
      <c r="F36" s="229">
        <v>70000</v>
      </c>
      <c r="G36" s="229"/>
      <c r="H36" s="242"/>
      <c r="I36" s="242"/>
      <c r="J36" s="248">
        <f t="shared" si="0"/>
        <v>70000</v>
      </c>
    </row>
    <row r="37" spans="1:10" ht="19.5" customHeight="1">
      <c r="A37" s="239" t="s">
        <v>199</v>
      </c>
      <c r="B37" s="240" t="s">
        <v>200</v>
      </c>
      <c r="C37" s="240" t="s">
        <v>169</v>
      </c>
      <c r="D37" s="250" t="s">
        <v>91</v>
      </c>
      <c r="E37" s="236">
        <v>3252848</v>
      </c>
      <c r="F37" s="242">
        <f>1942848-600000</f>
        <v>1342848</v>
      </c>
      <c r="G37" s="242"/>
      <c r="H37" s="242"/>
      <c r="I37" s="242"/>
      <c r="J37" s="248">
        <f t="shared" si="0"/>
        <v>1342848</v>
      </c>
    </row>
    <row r="38" spans="1:10" ht="14.25" customHeight="1">
      <c r="A38" s="301" t="s">
        <v>201</v>
      </c>
      <c r="B38" s="303" t="s">
        <v>202</v>
      </c>
      <c r="C38" s="228" t="s">
        <v>203</v>
      </c>
      <c r="D38" s="294" t="s">
        <v>204</v>
      </c>
      <c r="E38" s="296">
        <v>60000</v>
      </c>
      <c r="F38" s="229">
        <f>42000-1300</f>
        <v>40700</v>
      </c>
      <c r="G38" s="229"/>
      <c r="H38" s="229"/>
      <c r="I38" s="229"/>
      <c r="J38" s="230">
        <f t="shared" si="0"/>
        <v>40700</v>
      </c>
    </row>
    <row r="39" spans="1:10" ht="12" customHeight="1">
      <c r="A39" s="302"/>
      <c r="B39" s="293"/>
      <c r="C39" s="228" t="s">
        <v>205</v>
      </c>
      <c r="D39" s="295"/>
      <c r="E39" s="297"/>
      <c r="F39" s="229">
        <v>18000</v>
      </c>
      <c r="G39" s="229"/>
      <c r="H39" s="229"/>
      <c r="I39" s="229"/>
      <c r="J39" s="230">
        <f t="shared" si="0"/>
        <v>18000</v>
      </c>
    </row>
    <row r="40" spans="1:10" ht="21.75" customHeight="1">
      <c r="A40" s="239" t="s">
        <v>201</v>
      </c>
      <c r="B40" s="240" t="s">
        <v>206</v>
      </c>
      <c r="C40" s="228" t="s">
        <v>197</v>
      </c>
      <c r="D40" s="246" t="s">
        <v>207</v>
      </c>
      <c r="E40" s="197">
        <v>50000</v>
      </c>
      <c r="F40" s="229">
        <v>50000</v>
      </c>
      <c r="G40" s="229"/>
      <c r="H40" s="229"/>
      <c r="I40" s="229"/>
      <c r="J40" s="230">
        <f t="shared" si="0"/>
        <v>50000</v>
      </c>
    </row>
    <row r="41" spans="1:10" ht="33.75" customHeight="1">
      <c r="A41" s="227" t="s">
        <v>208</v>
      </c>
      <c r="B41" s="228" t="s">
        <v>209</v>
      </c>
      <c r="C41" s="228" t="s">
        <v>197</v>
      </c>
      <c r="D41" s="249" t="s">
        <v>107</v>
      </c>
      <c r="E41" s="229">
        <v>500000</v>
      </c>
      <c r="F41" s="229">
        <v>500000</v>
      </c>
      <c r="G41" s="229"/>
      <c r="H41" s="229"/>
      <c r="I41" s="229"/>
      <c r="J41" s="230">
        <f t="shared" si="0"/>
        <v>500000</v>
      </c>
    </row>
    <row r="42" spans="1:10" ht="33.75" customHeight="1">
      <c r="A42" s="243" t="s">
        <v>210</v>
      </c>
      <c r="B42" s="244" t="s">
        <v>211</v>
      </c>
      <c r="C42" s="244" t="s">
        <v>169</v>
      </c>
      <c r="D42" s="245" t="s">
        <v>212</v>
      </c>
      <c r="E42" s="231">
        <v>108000</v>
      </c>
      <c r="F42" s="231">
        <v>108000</v>
      </c>
      <c r="G42" s="231"/>
      <c r="H42" s="231"/>
      <c r="I42" s="231"/>
      <c r="J42" s="251">
        <f t="shared" si="0"/>
        <v>108000</v>
      </c>
    </row>
    <row r="43" spans="1:10" ht="33.75" customHeight="1">
      <c r="A43" s="243" t="s">
        <v>210</v>
      </c>
      <c r="B43" s="244" t="s">
        <v>211</v>
      </c>
      <c r="C43" s="244" t="s">
        <v>169</v>
      </c>
      <c r="D43" s="245" t="s">
        <v>213</v>
      </c>
      <c r="E43" s="231">
        <v>10000</v>
      </c>
      <c r="F43" s="231">
        <v>10000</v>
      </c>
      <c r="G43" s="231"/>
      <c r="H43" s="231"/>
      <c r="I43" s="231"/>
      <c r="J43" s="251">
        <f t="shared" si="0"/>
        <v>10000</v>
      </c>
    </row>
    <row r="44" spans="1:10" ht="25.5" customHeight="1" thickBot="1">
      <c r="A44" s="252" t="s">
        <v>210</v>
      </c>
      <c r="B44" s="253" t="s">
        <v>211</v>
      </c>
      <c r="C44" s="253" t="s">
        <v>179</v>
      </c>
      <c r="D44" s="268" t="s">
        <v>244</v>
      </c>
      <c r="E44" s="254">
        <v>91000</v>
      </c>
      <c r="F44" s="254">
        <v>91000</v>
      </c>
      <c r="G44" s="254"/>
      <c r="H44" s="254"/>
      <c r="I44" s="254"/>
      <c r="J44" s="255">
        <f t="shared" si="0"/>
        <v>91000</v>
      </c>
    </row>
    <row r="45" spans="1:10" ht="19.5" customHeight="1" thickBot="1" thickTop="1">
      <c r="A45" s="316" t="s">
        <v>29</v>
      </c>
      <c r="B45" s="317"/>
      <c r="C45" s="317"/>
      <c r="D45" s="317"/>
      <c r="E45" s="256" t="s">
        <v>215</v>
      </c>
      <c r="F45" s="257">
        <f>SUM(F7:F44)</f>
        <v>9829780</v>
      </c>
      <c r="G45" s="257">
        <f>SUM(G7:G44)</f>
        <v>340721</v>
      </c>
      <c r="H45" s="257">
        <f>SUM(H7:H44)</f>
        <v>3491600</v>
      </c>
      <c r="I45" s="257">
        <f>SUM(I7:I44)</f>
        <v>3216058</v>
      </c>
      <c r="J45" s="258">
        <f t="shared" si="0"/>
        <v>16878159</v>
      </c>
    </row>
    <row r="46" spans="1:10" ht="19.5" customHeight="1" thickTop="1">
      <c r="A46" s="259"/>
      <c r="B46" s="259"/>
      <c r="C46" s="259"/>
      <c r="D46" s="260"/>
      <c r="E46" s="261"/>
      <c r="F46" s="262"/>
      <c r="G46" s="261"/>
      <c r="H46" s="261"/>
      <c r="I46" s="261"/>
      <c r="J46" s="261"/>
    </row>
    <row r="47" spans="1:10" ht="19.5" customHeight="1">
      <c r="A47" s="259"/>
      <c r="B47" s="259"/>
      <c r="C47" s="299"/>
      <c r="D47" s="299"/>
      <c r="E47" s="261"/>
      <c r="F47" s="261"/>
      <c r="G47" s="261"/>
      <c r="H47" s="261"/>
      <c r="I47" s="261"/>
      <c r="J47" s="261"/>
    </row>
    <row r="48" spans="1:10" ht="19.5" customHeight="1">
      <c r="A48" s="259"/>
      <c r="B48" s="259"/>
      <c r="C48" s="300"/>
      <c r="D48" s="300"/>
      <c r="E48" s="261"/>
      <c r="F48" s="261"/>
      <c r="G48" s="261"/>
      <c r="H48" s="261"/>
      <c r="I48" s="261"/>
      <c r="J48" s="261"/>
    </row>
    <row r="49" spans="1:10" ht="19.5" customHeight="1">
      <c r="A49" s="259"/>
      <c r="B49" s="259"/>
      <c r="C49" s="259"/>
      <c r="D49" s="260"/>
      <c r="E49" s="261"/>
      <c r="F49" s="261"/>
      <c r="G49" s="261"/>
      <c r="H49" s="261"/>
      <c r="I49" s="261"/>
      <c r="J49" s="261"/>
    </row>
    <row r="50" spans="1:10" ht="19.5" customHeight="1">
      <c r="A50" s="259"/>
      <c r="B50" s="259"/>
      <c r="C50" s="259"/>
      <c r="D50" s="260"/>
      <c r="E50" s="261"/>
      <c r="F50" s="261"/>
      <c r="G50" s="261"/>
      <c r="H50" s="261"/>
      <c r="I50" s="261"/>
      <c r="J50" s="261"/>
    </row>
    <row r="51" spans="1:12" ht="19.5" customHeight="1">
      <c r="A51" s="259"/>
      <c r="B51" s="259"/>
      <c r="C51" s="259"/>
      <c r="D51" s="260"/>
      <c r="E51" s="261"/>
      <c r="F51" s="261"/>
      <c r="G51" s="261"/>
      <c r="H51" s="261"/>
      <c r="I51" s="261"/>
      <c r="J51" s="261"/>
      <c r="L51" s="263"/>
    </row>
    <row r="52" spans="1:10" ht="19.5" customHeight="1">
      <c r="A52" s="259"/>
      <c r="B52" s="259"/>
      <c r="C52" s="259"/>
      <c r="D52" s="260"/>
      <c r="E52" s="261"/>
      <c r="F52" s="261"/>
      <c r="G52" s="261"/>
      <c r="H52" s="261"/>
      <c r="I52" s="261"/>
      <c r="J52" s="261"/>
    </row>
    <row r="53" spans="1:10" ht="19.5" customHeight="1">
      <c r="A53" s="259"/>
      <c r="B53" s="259"/>
      <c r="C53" s="259"/>
      <c r="D53" s="260"/>
      <c r="E53" s="261"/>
      <c r="F53" s="261"/>
      <c r="G53" s="261"/>
      <c r="H53" s="261"/>
      <c r="I53" s="261"/>
      <c r="J53" s="261"/>
    </row>
    <row r="54" spans="1:10" ht="19.5" customHeight="1">
      <c r="A54" s="259"/>
      <c r="B54" s="259"/>
      <c r="C54" s="259"/>
      <c r="D54" s="260"/>
      <c r="E54" s="261"/>
      <c r="F54" s="261"/>
      <c r="G54" s="261"/>
      <c r="H54" s="261"/>
      <c r="I54" s="261"/>
      <c r="J54" s="261"/>
    </row>
    <row r="55" spans="1:10" ht="19.5" customHeight="1">
      <c r="A55" s="264"/>
      <c r="B55" s="264"/>
      <c r="C55" s="264"/>
      <c r="D55" s="260"/>
      <c r="E55" s="265"/>
      <c r="F55" s="265"/>
      <c r="G55" s="265"/>
      <c r="H55" s="265"/>
      <c r="I55" s="265"/>
      <c r="J55" s="265"/>
    </row>
    <row r="56" spans="1:10" ht="19.5" customHeight="1">
      <c r="A56" s="264"/>
      <c r="B56" s="264"/>
      <c r="C56" s="264"/>
      <c r="D56" s="260"/>
      <c r="E56" s="265"/>
      <c r="F56" s="265"/>
      <c r="G56" s="265"/>
      <c r="H56" s="265"/>
      <c r="I56" s="265"/>
      <c r="J56" s="265"/>
    </row>
    <row r="57" spans="1:10" ht="19.5" customHeight="1">
      <c r="A57" s="264"/>
      <c r="B57" s="264"/>
      <c r="C57" s="264"/>
      <c r="D57" s="260"/>
      <c r="E57" s="265"/>
      <c r="F57" s="265"/>
      <c r="G57" s="265"/>
      <c r="H57" s="265"/>
      <c r="I57" s="265"/>
      <c r="J57" s="265"/>
    </row>
    <row r="58" spans="1:10" ht="19.5" customHeight="1">
      <c r="A58" s="264"/>
      <c r="B58" s="264"/>
      <c r="C58" s="264"/>
      <c r="D58" s="260"/>
      <c r="E58" s="264"/>
      <c r="F58" s="264"/>
      <c r="G58" s="264"/>
      <c r="H58" s="264"/>
      <c r="I58" s="264"/>
      <c r="J58" s="264"/>
    </row>
    <row r="59" ht="19.5" customHeight="1">
      <c r="D59" s="266"/>
    </row>
    <row r="60" ht="19.5" customHeight="1">
      <c r="D60" s="266"/>
    </row>
    <row r="61" ht="19.5" customHeight="1">
      <c r="D61" s="266"/>
    </row>
    <row r="62" ht="19.5" customHeight="1">
      <c r="D62" s="266"/>
    </row>
    <row r="63" ht="19.5" customHeight="1">
      <c r="D63" s="266"/>
    </row>
  </sheetData>
  <mergeCells count="18">
    <mergeCell ref="B1:D1"/>
    <mergeCell ref="F2:J2"/>
    <mergeCell ref="A4:J4"/>
    <mergeCell ref="A16:A18"/>
    <mergeCell ref="B16:B18"/>
    <mergeCell ref="D16:D18"/>
    <mergeCell ref="E16:E18"/>
    <mergeCell ref="E38:E39"/>
    <mergeCell ref="D20:D22"/>
    <mergeCell ref="E20:E22"/>
    <mergeCell ref="A21:A22"/>
    <mergeCell ref="B21:B22"/>
    <mergeCell ref="A45:D45"/>
    <mergeCell ref="C47:D47"/>
    <mergeCell ref="C48:D48"/>
    <mergeCell ref="A38:A39"/>
    <mergeCell ref="B38:B39"/>
    <mergeCell ref="D38:D39"/>
  </mergeCells>
  <printOptions/>
  <pageMargins left="0.1968503937007874" right="0.1968503937007874" top="0.1968503937007874" bottom="0.1968503937007874"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243"/>
  <sheetViews>
    <sheetView workbookViewId="0" topLeftCell="A1">
      <selection activeCell="D3" sqref="D3"/>
    </sheetView>
  </sheetViews>
  <sheetFormatPr defaultColWidth="9.140625" defaultRowHeight="12.75"/>
  <cols>
    <col min="1" max="1" width="13.28125" style="0" customWidth="1"/>
    <col min="2" max="2" width="53.8515625" style="0" customWidth="1"/>
    <col min="3" max="3" width="13.421875" style="0" customWidth="1"/>
    <col min="4" max="5" width="12.28125" style="0" customWidth="1"/>
    <col min="6" max="6" width="13.00390625" style="0" customWidth="1"/>
    <col min="7" max="8" width="13.7109375" style="0" customWidth="1"/>
  </cols>
  <sheetData>
    <row r="1" spans="1:8" ht="12.75">
      <c r="A1" s="341" t="s">
        <v>249</v>
      </c>
      <c r="B1" s="341"/>
      <c r="C1" s="341"/>
      <c r="D1" s="84"/>
      <c r="E1" s="85" t="s">
        <v>61</v>
      </c>
      <c r="F1" s="85"/>
      <c r="G1" s="86"/>
      <c r="H1" s="85"/>
    </row>
    <row r="2" spans="2:8" ht="12.75">
      <c r="B2" s="84"/>
      <c r="C2" s="84"/>
      <c r="D2" s="84"/>
      <c r="E2" s="85" t="s">
        <v>62</v>
      </c>
      <c r="F2" s="85"/>
      <c r="G2" s="86"/>
      <c r="H2" s="85"/>
    </row>
    <row r="3" spans="2:8" ht="12.75">
      <c r="B3" s="84"/>
      <c r="C3" s="84"/>
      <c r="D3" s="84"/>
      <c r="E3" s="85" t="s">
        <v>63</v>
      </c>
      <c r="F3" s="85"/>
      <c r="G3" s="86"/>
      <c r="H3" s="85"/>
    </row>
    <row r="5" spans="1:8" ht="15.75">
      <c r="A5" s="342" t="s">
        <v>64</v>
      </c>
      <c r="B5" s="342"/>
      <c r="C5" s="342"/>
      <c r="D5" s="342"/>
      <c r="E5" s="342"/>
      <c r="F5" s="342"/>
      <c r="G5" s="342"/>
      <c r="H5" s="342"/>
    </row>
    <row r="6" ht="13.5" thickBot="1"/>
    <row r="7" spans="1:8" ht="13.5" thickTop="1">
      <c r="A7" s="329" t="s">
        <v>65</v>
      </c>
      <c r="B7" s="331" t="s">
        <v>66</v>
      </c>
      <c r="C7" s="331" t="s">
        <v>67</v>
      </c>
      <c r="D7" s="331" t="s">
        <v>68</v>
      </c>
      <c r="E7" s="331"/>
      <c r="F7" s="331"/>
      <c r="G7" s="331"/>
      <c r="H7" s="333"/>
    </row>
    <row r="8" spans="1:8" ht="24.75" thickBot="1">
      <c r="A8" s="330"/>
      <c r="B8" s="332"/>
      <c r="C8" s="332"/>
      <c r="D8" s="87" t="s">
        <v>69</v>
      </c>
      <c r="E8" s="87" t="s">
        <v>70</v>
      </c>
      <c r="F8" s="87" t="s">
        <v>71</v>
      </c>
      <c r="G8" s="87" t="s">
        <v>72</v>
      </c>
      <c r="H8" s="88" t="s">
        <v>22</v>
      </c>
    </row>
    <row r="9" spans="1:8" ht="16.5" thickTop="1">
      <c r="A9" s="335" t="s">
        <v>73</v>
      </c>
      <c r="B9" s="336"/>
      <c r="C9" s="336"/>
      <c r="D9" s="336"/>
      <c r="E9" s="336"/>
      <c r="F9" s="336"/>
      <c r="G9" s="336"/>
      <c r="H9" s="337"/>
    </row>
    <row r="10" spans="1:8" ht="12.75">
      <c r="A10" s="338">
        <v>2009</v>
      </c>
      <c r="B10" s="89" t="s">
        <v>74</v>
      </c>
      <c r="C10" s="90">
        <v>1370000</v>
      </c>
      <c r="D10" s="90">
        <v>163686</v>
      </c>
      <c r="E10" s="90">
        <v>590314</v>
      </c>
      <c r="F10" s="90"/>
      <c r="G10" s="90">
        <v>616000</v>
      </c>
      <c r="H10" s="91">
        <f>SUM(D10:G10)</f>
        <v>1370000</v>
      </c>
    </row>
    <row r="11" spans="1:8" ht="13.5" thickBot="1">
      <c r="A11" s="339"/>
      <c r="B11" s="89" t="s">
        <v>75</v>
      </c>
      <c r="C11" s="92">
        <v>1700000</v>
      </c>
      <c r="D11" s="92">
        <v>62177</v>
      </c>
      <c r="E11" s="92">
        <v>90000</v>
      </c>
      <c r="F11" s="92">
        <v>0</v>
      </c>
      <c r="G11" s="92">
        <v>100000</v>
      </c>
      <c r="H11" s="93">
        <f>SUM(D11:G11)</f>
        <v>252177</v>
      </c>
    </row>
    <row r="12" spans="1:8" ht="14.25" thickBot="1" thickTop="1">
      <c r="A12" s="94" t="s">
        <v>29</v>
      </c>
      <c r="B12" s="95" t="s">
        <v>76</v>
      </c>
      <c r="C12" s="96" t="s">
        <v>76</v>
      </c>
      <c r="D12" s="96">
        <f>SUM(D10:D11)</f>
        <v>225863</v>
      </c>
      <c r="E12" s="96">
        <f>SUM(E10:E11)</f>
        <v>680314</v>
      </c>
      <c r="F12" s="96">
        <f>SUM(F11:F11)</f>
        <v>0</v>
      </c>
      <c r="G12" s="96">
        <f>SUM(G10:G11)</f>
        <v>716000</v>
      </c>
      <c r="H12" s="97">
        <f>SUM(H10:H11)</f>
        <v>1622177</v>
      </c>
    </row>
    <row r="13" spans="1:8" ht="14.25" thickBot="1" thickTop="1">
      <c r="A13" s="98">
        <v>2011</v>
      </c>
      <c r="B13" s="89" t="s">
        <v>77</v>
      </c>
      <c r="C13" s="99">
        <v>55000</v>
      </c>
      <c r="D13" s="99">
        <v>15000</v>
      </c>
      <c r="E13" s="99">
        <v>40000</v>
      </c>
      <c r="F13" s="99">
        <v>0</v>
      </c>
      <c r="G13" s="99">
        <v>0</v>
      </c>
      <c r="H13" s="100">
        <f>SUM(D13:G13)</f>
        <v>55000</v>
      </c>
    </row>
    <row r="14" spans="1:8" ht="14.25" thickBot="1" thickTop="1">
      <c r="A14" s="94" t="s">
        <v>29</v>
      </c>
      <c r="B14" s="101" t="s">
        <v>76</v>
      </c>
      <c r="C14" s="102" t="s">
        <v>76</v>
      </c>
      <c r="D14" s="102">
        <f>SUM(D13:D13)</f>
        <v>15000</v>
      </c>
      <c r="E14" s="102">
        <f>SUM(E13:E13)</f>
        <v>40000</v>
      </c>
      <c r="F14" s="102">
        <f>SUM(F13:F13)</f>
        <v>0</v>
      </c>
      <c r="G14" s="102">
        <f>SUM(G13:G13)</f>
        <v>0</v>
      </c>
      <c r="H14" s="103">
        <f>SUM(H13:H13)</f>
        <v>55000</v>
      </c>
    </row>
    <row r="15" spans="1:8" ht="17.25" thickBot="1" thickTop="1">
      <c r="A15" s="326" t="s">
        <v>78</v>
      </c>
      <c r="B15" s="327"/>
      <c r="C15" s="327"/>
      <c r="D15" s="327"/>
      <c r="E15" s="327"/>
      <c r="F15" s="327"/>
      <c r="G15" s="327"/>
      <c r="H15" s="328"/>
    </row>
    <row r="16" spans="1:8" ht="26.25" thickTop="1">
      <c r="A16" s="334">
        <v>2009</v>
      </c>
      <c r="B16" s="104" t="s">
        <v>79</v>
      </c>
      <c r="C16" s="105">
        <v>4735636</v>
      </c>
      <c r="D16" s="105">
        <f>282126+70000</f>
        <v>352126</v>
      </c>
      <c r="E16" s="105">
        <v>0</v>
      </c>
      <c r="F16" s="105">
        <v>1442744</v>
      </c>
      <c r="G16" s="105">
        <v>0</v>
      </c>
      <c r="H16" s="106">
        <f>SUM(D16:G16)</f>
        <v>1794870</v>
      </c>
    </row>
    <row r="17" spans="1:8" ht="12.75">
      <c r="A17" s="321"/>
      <c r="B17" s="108" t="s">
        <v>80</v>
      </c>
      <c r="C17" s="109">
        <v>630000</v>
      </c>
      <c r="D17" s="109">
        <v>500000</v>
      </c>
      <c r="E17" s="109">
        <v>80000</v>
      </c>
      <c r="F17" s="109">
        <v>0</v>
      </c>
      <c r="G17" s="109">
        <v>0</v>
      </c>
      <c r="H17" s="110">
        <f>SUM(D17:G17)</f>
        <v>580000</v>
      </c>
    </row>
    <row r="18" spans="1:8" ht="25.5">
      <c r="A18" s="321"/>
      <c r="B18" s="108" t="s">
        <v>81</v>
      </c>
      <c r="C18" s="111">
        <v>930000</v>
      </c>
      <c r="D18" s="111">
        <v>421885</v>
      </c>
      <c r="E18" s="111"/>
      <c r="F18" s="111"/>
      <c r="G18" s="111"/>
      <c r="H18" s="110">
        <f>SUM(D18:G18)</f>
        <v>421885</v>
      </c>
    </row>
    <row r="19" spans="1:8" ht="12.75">
      <c r="A19" s="321"/>
      <c r="B19" s="112" t="s">
        <v>82</v>
      </c>
      <c r="C19" s="109">
        <v>380000</v>
      </c>
      <c r="D19" s="109">
        <v>320000</v>
      </c>
      <c r="E19" s="109">
        <v>60000</v>
      </c>
      <c r="F19" s="109"/>
      <c r="G19" s="109"/>
      <c r="H19" s="110">
        <f>SUM(D19:G19)</f>
        <v>380000</v>
      </c>
    </row>
    <row r="20" spans="1:8" ht="13.5" thickBot="1">
      <c r="A20" s="340"/>
      <c r="B20" s="113" t="s">
        <v>83</v>
      </c>
      <c r="C20" s="114">
        <v>500204</v>
      </c>
      <c r="D20" s="114">
        <v>250204</v>
      </c>
      <c r="E20" s="114">
        <v>250000</v>
      </c>
      <c r="F20" s="114">
        <v>0</v>
      </c>
      <c r="G20" s="114">
        <v>0</v>
      </c>
      <c r="H20" s="115">
        <f>SUM(D20:G20)</f>
        <v>500204</v>
      </c>
    </row>
    <row r="21" spans="1:8" ht="14.25" thickBot="1" thickTop="1">
      <c r="A21" s="94" t="s">
        <v>29</v>
      </c>
      <c r="B21" s="116" t="s">
        <v>76</v>
      </c>
      <c r="C21" s="102" t="s">
        <v>76</v>
      </c>
      <c r="D21" s="102">
        <f>SUM(D15:D20)</f>
        <v>1844215</v>
      </c>
      <c r="E21" s="102">
        <f>SUM(E15:E20)</f>
        <v>390000</v>
      </c>
      <c r="F21" s="102">
        <f>SUM(F15:F20)</f>
        <v>1442744</v>
      </c>
      <c r="G21" s="102">
        <f>SUM(G15:G20)</f>
        <v>0</v>
      </c>
      <c r="H21" s="103">
        <f>SUM(H15:H20)</f>
        <v>3676959</v>
      </c>
    </row>
    <row r="22" spans="1:8" ht="13.5" thickTop="1">
      <c r="A22" s="320">
        <v>2010</v>
      </c>
      <c r="B22" s="118" t="s">
        <v>84</v>
      </c>
      <c r="C22" s="119">
        <v>500000</v>
      </c>
      <c r="D22" s="119">
        <v>220000</v>
      </c>
      <c r="E22" s="119">
        <v>0</v>
      </c>
      <c r="F22" s="119">
        <v>280000</v>
      </c>
      <c r="G22" s="119"/>
      <c r="H22" s="120">
        <f>SUM(D22:G22)</f>
        <v>500000</v>
      </c>
    </row>
    <row r="23" spans="1:8" ht="25.5">
      <c r="A23" s="321"/>
      <c r="B23" s="104" t="s">
        <v>85</v>
      </c>
      <c r="C23" s="121">
        <v>25000</v>
      </c>
      <c r="D23" s="121">
        <v>25000</v>
      </c>
      <c r="E23" s="121"/>
      <c r="F23" s="121"/>
      <c r="G23" s="121"/>
      <c r="H23" s="122">
        <f>SUM(D23:G23)</f>
        <v>25000</v>
      </c>
    </row>
    <row r="24" spans="1:8" ht="26.25" thickBot="1">
      <c r="A24" s="322"/>
      <c r="B24" s="124" t="s">
        <v>86</v>
      </c>
      <c r="C24" s="125">
        <v>60000</v>
      </c>
      <c r="D24" s="125">
        <v>60000</v>
      </c>
      <c r="E24" s="125"/>
      <c r="F24" s="125"/>
      <c r="G24" s="125"/>
      <c r="H24" s="126">
        <f>SUM(D24:G24)</f>
        <v>60000</v>
      </c>
    </row>
    <row r="25" spans="1:8" ht="14.25" thickBot="1" thickTop="1">
      <c r="A25" s="94" t="s">
        <v>29</v>
      </c>
      <c r="B25" s="116" t="s">
        <v>76</v>
      </c>
      <c r="C25" s="102" t="s">
        <v>76</v>
      </c>
      <c r="D25" s="102">
        <f>SUM(D22:D24)</f>
        <v>305000</v>
      </c>
      <c r="E25" s="102">
        <f>SUM(E22:E24)</f>
        <v>0</v>
      </c>
      <c r="F25" s="102">
        <f>SUM(F22:F24)</f>
        <v>280000</v>
      </c>
      <c r="G25" s="102">
        <f>SUM(G22:G24)</f>
        <v>0</v>
      </c>
      <c r="H25" s="103">
        <f>SUM(H22:H24)</f>
        <v>585000</v>
      </c>
    </row>
    <row r="26" spans="1:8" ht="13.5" thickTop="1">
      <c r="A26" s="321">
        <v>2011</v>
      </c>
      <c r="B26" s="104" t="s">
        <v>87</v>
      </c>
      <c r="C26" s="121">
        <v>250000</v>
      </c>
      <c r="D26" s="121">
        <v>250000</v>
      </c>
      <c r="E26" s="121"/>
      <c r="F26" s="121"/>
      <c r="G26" s="121"/>
      <c r="H26" s="110">
        <f>SUM(D26:G26)</f>
        <v>250000</v>
      </c>
    </row>
    <row r="27" spans="1:8" ht="25.5">
      <c r="A27" s="321"/>
      <c r="B27" s="104" t="s">
        <v>88</v>
      </c>
      <c r="C27" s="121">
        <v>30000</v>
      </c>
      <c r="D27" s="121">
        <v>30000</v>
      </c>
      <c r="E27" s="121"/>
      <c r="F27" s="121"/>
      <c r="G27" s="121"/>
      <c r="H27" s="110">
        <f>SUM(D27:G27)</f>
        <v>30000</v>
      </c>
    </row>
    <row r="28" spans="1:8" ht="13.5" thickBot="1">
      <c r="A28" s="321"/>
      <c r="B28" s="104" t="s">
        <v>89</v>
      </c>
      <c r="C28" s="121">
        <v>500000</v>
      </c>
      <c r="D28" s="121">
        <v>350000</v>
      </c>
      <c r="E28" s="121">
        <v>150000</v>
      </c>
      <c r="F28" s="121"/>
      <c r="G28" s="121"/>
      <c r="H28" s="110">
        <f>SUM(D28:G28)</f>
        <v>500000</v>
      </c>
    </row>
    <row r="29" spans="1:8" ht="14.25" thickBot="1" thickTop="1">
      <c r="A29" s="94" t="s">
        <v>29</v>
      </c>
      <c r="B29" s="116" t="s">
        <v>76</v>
      </c>
      <c r="C29" s="102" t="s">
        <v>76</v>
      </c>
      <c r="D29" s="102">
        <f>SUM(D26:D28)</f>
        <v>630000</v>
      </c>
      <c r="E29" s="102">
        <f>SUM(E26:E28)</f>
        <v>150000</v>
      </c>
      <c r="F29" s="102">
        <f>SUM(F26:F28)</f>
        <v>0</v>
      </c>
      <c r="G29" s="102">
        <f>SUM(G26:G28)</f>
        <v>0</v>
      </c>
      <c r="H29" s="103">
        <f>SUM(H26:H28)</f>
        <v>780000</v>
      </c>
    </row>
    <row r="30" spans="1:9" ht="13.5" thickTop="1">
      <c r="A30" s="127"/>
      <c r="B30" s="128"/>
      <c r="C30" s="129"/>
      <c r="D30" s="129"/>
      <c r="E30" s="129"/>
      <c r="F30" s="129"/>
      <c r="G30" s="129"/>
      <c r="H30" s="129"/>
      <c r="I30" s="15"/>
    </row>
    <row r="31" spans="1:9" ht="12.75">
      <c r="A31" s="130"/>
      <c r="B31" s="131"/>
      <c r="C31" s="132"/>
      <c r="D31" s="132"/>
      <c r="E31" s="132"/>
      <c r="F31" s="132"/>
      <c r="G31" s="132"/>
      <c r="H31" s="132"/>
      <c r="I31" s="15"/>
    </row>
    <row r="32" spans="1:9" ht="12.75">
      <c r="A32" s="130"/>
      <c r="B32" s="131"/>
      <c r="C32" s="132"/>
      <c r="D32" s="132"/>
      <c r="E32" s="132"/>
      <c r="F32" s="132"/>
      <c r="G32" s="132"/>
      <c r="H32" s="132"/>
      <c r="I32" s="15"/>
    </row>
    <row r="33" spans="1:9" ht="12.75">
      <c r="A33" s="130"/>
      <c r="B33" s="131"/>
      <c r="C33" s="132"/>
      <c r="D33" s="132"/>
      <c r="E33" s="132"/>
      <c r="F33" s="132"/>
      <c r="G33" s="132"/>
      <c r="H33" s="132"/>
      <c r="I33" s="15"/>
    </row>
    <row r="34" spans="1:9" ht="12.75">
      <c r="A34" s="130"/>
      <c r="B34" s="131"/>
      <c r="C34" s="132"/>
      <c r="D34" s="132"/>
      <c r="E34" s="132"/>
      <c r="F34" s="132"/>
      <c r="G34" s="132"/>
      <c r="H34" s="132"/>
      <c r="I34" s="15"/>
    </row>
    <row r="35" spans="1:9" ht="12.75">
      <c r="A35" s="130"/>
      <c r="B35" s="131"/>
      <c r="C35" s="132"/>
      <c r="D35" s="132"/>
      <c r="E35" s="132"/>
      <c r="F35" s="132"/>
      <c r="G35" s="132"/>
      <c r="H35" s="132"/>
      <c r="I35" s="15"/>
    </row>
    <row r="36" spans="1:9" ht="12.75">
      <c r="A36" s="130"/>
      <c r="B36" s="131"/>
      <c r="C36" s="132"/>
      <c r="D36" s="132"/>
      <c r="E36" s="132"/>
      <c r="F36" s="132"/>
      <c r="G36" s="132"/>
      <c r="H36" s="132"/>
      <c r="I36" s="15"/>
    </row>
    <row r="37" spans="1:9" ht="13.5" thickBot="1">
      <c r="A37" s="133"/>
      <c r="B37" s="134"/>
      <c r="C37" s="135"/>
      <c r="D37" s="135"/>
      <c r="E37" s="135"/>
      <c r="F37" s="135"/>
      <c r="G37" s="135"/>
      <c r="H37" s="135"/>
      <c r="I37" s="15"/>
    </row>
    <row r="38" spans="1:8" ht="13.5" thickTop="1">
      <c r="A38" s="329" t="s">
        <v>65</v>
      </c>
      <c r="B38" s="331" t="s">
        <v>66</v>
      </c>
      <c r="C38" s="331" t="s">
        <v>67</v>
      </c>
      <c r="D38" s="331" t="s">
        <v>68</v>
      </c>
      <c r="E38" s="331"/>
      <c r="F38" s="331"/>
      <c r="G38" s="331"/>
      <c r="H38" s="333"/>
    </row>
    <row r="39" spans="1:8" ht="24.75" thickBot="1">
      <c r="A39" s="330"/>
      <c r="B39" s="332"/>
      <c r="C39" s="332"/>
      <c r="D39" s="87" t="s">
        <v>69</v>
      </c>
      <c r="E39" s="87" t="s">
        <v>70</v>
      </c>
      <c r="F39" s="87" t="s">
        <v>71</v>
      </c>
      <c r="G39" s="87" t="s">
        <v>72</v>
      </c>
      <c r="H39" s="88" t="s">
        <v>22</v>
      </c>
    </row>
    <row r="40" spans="1:8" ht="17.25" thickBot="1" thickTop="1">
      <c r="A40" s="326" t="s">
        <v>90</v>
      </c>
      <c r="B40" s="327"/>
      <c r="C40" s="327"/>
      <c r="D40" s="327"/>
      <c r="E40" s="327"/>
      <c r="F40" s="327"/>
      <c r="G40" s="327"/>
      <c r="H40" s="328"/>
    </row>
    <row r="41" spans="1:8" ht="26.25" thickTop="1">
      <c r="A41" s="334">
        <v>2009</v>
      </c>
      <c r="B41" s="89" t="s">
        <v>91</v>
      </c>
      <c r="C41" s="105">
        <v>3252848</v>
      </c>
      <c r="D41" s="105">
        <v>1342848</v>
      </c>
      <c r="E41" s="105">
        <v>0</v>
      </c>
      <c r="F41" s="105">
        <v>0</v>
      </c>
      <c r="G41" s="105">
        <v>0</v>
      </c>
      <c r="H41" s="106">
        <f>SUM(D41:G41)</f>
        <v>1342848</v>
      </c>
    </row>
    <row r="42" spans="1:8" ht="12.75">
      <c r="A42" s="321"/>
      <c r="B42" s="136" t="s">
        <v>92</v>
      </c>
      <c r="C42" s="111">
        <v>45000</v>
      </c>
      <c r="D42" s="111">
        <v>20000</v>
      </c>
      <c r="E42" s="111"/>
      <c r="F42" s="111"/>
      <c r="G42" s="111"/>
      <c r="H42" s="137">
        <f>SUM(D42:G42)</f>
        <v>20000</v>
      </c>
    </row>
    <row r="43" spans="1:8" ht="39" thickBot="1">
      <c r="A43" s="321"/>
      <c r="B43" s="138" t="s">
        <v>93</v>
      </c>
      <c r="C43" s="139">
        <v>1200000</v>
      </c>
      <c r="D43" s="139">
        <v>200000</v>
      </c>
      <c r="E43" s="139"/>
      <c r="F43" s="139"/>
      <c r="G43" s="139"/>
      <c r="H43" s="137">
        <f>SUM(D43:G43)</f>
        <v>200000</v>
      </c>
    </row>
    <row r="44" spans="1:8" ht="14.25" thickBot="1" thickTop="1">
      <c r="A44" s="94" t="s">
        <v>29</v>
      </c>
      <c r="B44" s="116" t="s">
        <v>76</v>
      </c>
      <c r="C44" s="102" t="s">
        <v>76</v>
      </c>
      <c r="D44" s="102">
        <f>SUM(D40:D43)</f>
        <v>1562848</v>
      </c>
      <c r="E44" s="102">
        <f>SUM(E40:E43)</f>
        <v>0</v>
      </c>
      <c r="F44" s="102">
        <f>SUM(F40:F43)</f>
        <v>0</v>
      </c>
      <c r="G44" s="102">
        <f>SUM(G40:G43)</f>
        <v>0</v>
      </c>
      <c r="H44" s="103">
        <f>SUM(H41:H43)</f>
        <v>1562848</v>
      </c>
    </row>
    <row r="45" spans="1:8" ht="39.75" thickBot="1" thickTop="1">
      <c r="A45" s="123">
        <v>2010</v>
      </c>
      <c r="B45" s="124" t="s">
        <v>93</v>
      </c>
      <c r="C45" s="140">
        <v>1200000</v>
      </c>
      <c r="D45" s="140">
        <v>200000</v>
      </c>
      <c r="E45" s="140"/>
      <c r="F45" s="140"/>
      <c r="G45" s="140"/>
      <c r="H45" s="141">
        <f>SUM(D45:G45)</f>
        <v>200000</v>
      </c>
    </row>
    <row r="46" spans="1:8" ht="14.25" thickBot="1" thickTop="1">
      <c r="A46" s="94" t="s">
        <v>29</v>
      </c>
      <c r="B46" s="116" t="s">
        <v>76</v>
      </c>
      <c r="C46" s="102" t="s">
        <v>76</v>
      </c>
      <c r="D46" s="102">
        <f>SUM(D45:D45)</f>
        <v>200000</v>
      </c>
      <c r="E46" s="102">
        <f>SUM(E45:E45)</f>
        <v>0</v>
      </c>
      <c r="F46" s="102">
        <f>SUM(F45:F45)</f>
        <v>0</v>
      </c>
      <c r="G46" s="102">
        <f>SUM(G45:G45)</f>
        <v>0</v>
      </c>
      <c r="H46" s="103">
        <f>SUM(H45:H45)</f>
        <v>200000</v>
      </c>
    </row>
    <row r="47" spans="1:8" ht="39.75" thickBot="1" thickTop="1">
      <c r="A47" s="117">
        <v>2011</v>
      </c>
      <c r="B47" s="142" t="s">
        <v>93</v>
      </c>
      <c r="C47" s="119">
        <v>1200000</v>
      </c>
      <c r="D47" s="119">
        <v>200000</v>
      </c>
      <c r="E47" s="119"/>
      <c r="F47" s="119"/>
      <c r="G47" s="119"/>
      <c r="H47" s="120">
        <f>SUM(D47:G47)</f>
        <v>200000</v>
      </c>
    </row>
    <row r="48" spans="1:8" ht="14.25" thickBot="1" thickTop="1">
      <c r="A48" s="94" t="s">
        <v>29</v>
      </c>
      <c r="B48" s="116" t="s">
        <v>76</v>
      </c>
      <c r="C48" s="102" t="s">
        <v>76</v>
      </c>
      <c r="D48" s="102">
        <f>SUM(D47:D47)</f>
        <v>200000</v>
      </c>
      <c r="E48" s="102">
        <f>SUM(E47:E47)</f>
        <v>0</v>
      </c>
      <c r="F48" s="102">
        <f>SUM(F47:F47)</f>
        <v>0</v>
      </c>
      <c r="G48" s="102">
        <f>SUM(G47:G47)</f>
        <v>0</v>
      </c>
      <c r="H48" s="103">
        <f>SUM(H47:H47)</f>
        <v>200000</v>
      </c>
    </row>
    <row r="49" spans="1:8" ht="17.25" thickBot="1" thickTop="1">
      <c r="A49" s="323" t="s">
        <v>94</v>
      </c>
      <c r="B49" s="324"/>
      <c r="C49" s="324"/>
      <c r="D49" s="324"/>
      <c r="E49" s="324"/>
      <c r="F49" s="324"/>
      <c r="G49" s="324"/>
      <c r="H49" s="325"/>
    </row>
    <row r="50" spans="1:8" ht="51.75" thickTop="1">
      <c r="A50" s="320">
        <v>2009</v>
      </c>
      <c r="B50" s="112" t="s">
        <v>95</v>
      </c>
      <c r="C50" s="145">
        <v>1000000</v>
      </c>
      <c r="D50" s="145">
        <v>475000</v>
      </c>
      <c r="E50" s="145">
        <v>0</v>
      </c>
      <c r="F50" s="145">
        <v>0</v>
      </c>
      <c r="G50" s="145">
        <v>475000</v>
      </c>
      <c r="H50" s="146">
        <f aca="true" t="shared" si="0" ref="H50:H55">SUM(D50:G50)</f>
        <v>950000</v>
      </c>
    </row>
    <row r="51" spans="1:8" ht="76.5">
      <c r="A51" s="321"/>
      <c r="B51" s="147" t="s">
        <v>96</v>
      </c>
      <c r="C51" s="90">
        <v>740000</v>
      </c>
      <c r="D51" s="90">
        <v>71156</v>
      </c>
      <c r="E51" s="90">
        <v>0</v>
      </c>
      <c r="F51" s="90">
        <v>0</v>
      </c>
      <c r="G51" s="90">
        <v>355600</v>
      </c>
      <c r="H51" s="91">
        <f t="shared" si="0"/>
        <v>426756</v>
      </c>
    </row>
    <row r="52" spans="1:8" ht="38.25">
      <c r="A52" s="321"/>
      <c r="B52" s="89" t="s">
        <v>97</v>
      </c>
      <c r="C52" s="90">
        <v>39737964</v>
      </c>
      <c r="D52" s="90">
        <v>464387</v>
      </c>
      <c r="E52" s="90"/>
      <c r="F52" s="90">
        <v>0</v>
      </c>
      <c r="G52" s="90">
        <v>0</v>
      </c>
      <c r="H52" s="91">
        <f t="shared" si="0"/>
        <v>464387</v>
      </c>
    </row>
    <row r="53" spans="1:8" ht="18.75" customHeight="1">
      <c r="A53" s="321"/>
      <c r="B53" s="89" t="s">
        <v>98</v>
      </c>
      <c r="C53" s="90">
        <v>7846790</v>
      </c>
      <c r="D53" s="90">
        <v>3923395</v>
      </c>
      <c r="E53" s="90"/>
      <c r="F53" s="90"/>
      <c r="G53" s="90"/>
      <c r="H53" s="91">
        <f t="shared" si="0"/>
        <v>3923395</v>
      </c>
    </row>
    <row r="54" spans="1:8" ht="12.75">
      <c r="A54" s="321"/>
      <c r="B54" s="89" t="s">
        <v>99</v>
      </c>
      <c r="C54" s="90">
        <v>2812416</v>
      </c>
      <c r="D54" s="90">
        <v>164416</v>
      </c>
      <c r="E54" s="90">
        <v>703000</v>
      </c>
      <c r="F54" s="90"/>
      <c r="G54" s="90">
        <v>1945000</v>
      </c>
      <c r="H54" s="91">
        <f t="shared" si="0"/>
        <v>2812416</v>
      </c>
    </row>
    <row r="55" spans="1:8" ht="26.25" thickBot="1">
      <c r="A55" s="322"/>
      <c r="B55" s="89" t="s">
        <v>100</v>
      </c>
      <c r="C55" s="114">
        <v>8385086</v>
      </c>
      <c r="D55" s="114">
        <v>100000</v>
      </c>
      <c r="E55" s="114">
        <v>0</v>
      </c>
      <c r="F55" s="114">
        <v>0</v>
      </c>
      <c r="G55" s="114">
        <v>0</v>
      </c>
      <c r="H55" s="115">
        <f t="shared" si="0"/>
        <v>100000</v>
      </c>
    </row>
    <row r="56" spans="1:8" ht="14.25" thickBot="1" thickTop="1">
      <c r="A56" s="94" t="s">
        <v>29</v>
      </c>
      <c r="B56" s="116" t="s">
        <v>76</v>
      </c>
      <c r="C56" s="102" t="s">
        <v>76</v>
      </c>
      <c r="D56" s="102">
        <f>SUM(D50:D55)</f>
        <v>5198354</v>
      </c>
      <c r="E56" s="102">
        <f>SUM(E50:E55)</f>
        <v>703000</v>
      </c>
      <c r="F56" s="102">
        <f>SUM(F50:F55)</f>
        <v>0</v>
      </c>
      <c r="G56" s="102">
        <f>SUM(G50:G55)</f>
        <v>2775600</v>
      </c>
      <c r="H56" s="103">
        <f>SUM(H50:H55)</f>
        <v>8676954</v>
      </c>
    </row>
    <row r="57" spans="1:9" ht="13.5" thickTop="1">
      <c r="A57" s="127"/>
      <c r="B57" s="128"/>
      <c r="C57" s="129"/>
      <c r="D57" s="129"/>
      <c r="E57" s="129"/>
      <c r="F57" s="129"/>
      <c r="G57" s="129"/>
      <c r="H57" s="129"/>
      <c r="I57" s="15"/>
    </row>
    <row r="58" spans="1:9" ht="12.75">
      <c r="A58" s="130"/>
      <c r="B58" s="131"/>
      <c r="C58" s="132"/>
      <c r="D58" s="132"/>
      <c r="E58" s="132"/>
      <c r="F58" s="132"/>
      <c r="G58" s="132"/>
      <c r="H58" s="132"/>
      <c r="I58" s="15"/>
    </row>
    <row r="59" spans="1:9" ht="12.75">
      <c r="A59" s="130"/>
      <c r="B59" s="131"/>
      <c r="C59" s="132"/>
      <c r="D59" s="132"/>
      <c r="E59" s="132"/>
      <c r="F59" s="132"/>
      <c r="G59" s="132"/>
      <c r="H59" s="132"/>
      <c r="I59" s="15"/>
    </row>
    <row r="60" spans="1:9" ht="12.75">
      <c r="A60" s="130"/>
      <c r="B60" s="131"/>
      <c r="C60" s="132"/>
      <c r="D60" s="132"/>
      <c r="E60" s="132"/>
      <c r="F60" s="132"/>
      <c r="G60" s="132"/>
      <c r="H60" s="132"/>
      <c r="I60" s="15"/>
    </row>
    <row r="61" spans="1:9" ht="13.5" thickBot="1">
      <c r="A61" s="133"/>
      <c r="B61" s="134"/>
      <c r="C61" s="135"/>
      <c r="D61" s="135"/>
      <c r="E61" s="135"/>
      <c r="F61" s="135"/>
      <c r="G61" s="135"/>
      <c r="H61" s="135"/>
      <c r="I61" s="15"/>
    </row>
    <row r="62" spans="1:8" ht="13.5" thickTop="1">
      <c r="A62" s="329" t="s">
        <v>65</v>
      </c>
      <c r="B62" s="331" t="s">
        <v>66</v>
      </c>
      <c r="C62" s="331" t="s">
        <v>67</v>
      </c>
      <c r="D62" s="331" t="s">
        <v>68</v>
      </c>
      <c r="E62" s="331"/>
      <c r="F62" s="331"/>
      <c r="G62" s="331"/>
      <c r="H62" s="333"/>
    </row>
    <row r="63" spans="1:8" ht="24.75" thickBot="1">
      <c r="A63" s="330"/>
      <c r="B63" s="332"/>
      <c r="C63" s="332"/>
      <c r="D63" s="87" t="s">
        <v>69</v>
      </c>
      <c r="E63" s="87" t="s">
        <v>70</v>
      </c>
      <c r="F63" s="87" t="s">
        <v>71</v>
      </c>
      <c r="G63" s="87" t="s">
        <v>72</v>
      </c>
      <c r="H63" s="88" t="s">
        <v>22</v>
      </c>
    </row>
    <row r="64" spans="1:8" ht="17.25" thickBot="1" thickTop="1">
      <c r="A64" s="323" t="s">
        <v>94</v>
      </c>
      <c r="B64" s="324"/>
      <c r="C64" s="324"/>
      <c r="D64" s="324"/>
      <c r="E64" s="324"/>
      <c r="F64" s="324"/>
      <c r="G64" s="324"/>
      <c r="H64" s="325"/>
    </row>
    <row r="65" spans="1:8" ht="39" thickTop="1">
      <c r="A65" s="321">
        <v>2010</v>
      </c>
      <c r="B65" s="89" t="s">
        <v>101</v>
      </c>
      <c r="C65" s="90">
        <v>39737964</v>
      </c>
      <c r="D65" s="109">
        <v>2450569</v>
      </c>
      <c r="E65" s="109">
        <v>0</v>
      </c>
      <c r="F65" s="109">
        <v>8451334</v>
      </c>
      <c r="G65" s="109">
        <v>2344084</v>
      </c>
      <c r="H65" s="110">
        <f>SUM(D65:G65)</f>
        <v>13245987</v>
      </c>
    </row>
    <row r="66" spans="1:8" ht="17.25" customHeight="1">
      <c r="A66" s="321"/>
      <c r="B66" s="89" t="s">
        <v>98</v>
      </c>
      <c r="C66" s="90">
        <v>7846790</v>
      </c>
      <c r="D66" s="90">
        <v>3923395</v>
      </c>
      <c r="E66" s="90"/>
      <c r="F66" s="90"/>
      <c r="G66" s="90"/>
      <c r="H66" s="91">
        <f>SUM(D66:G66)</f>
        <v>3923395</v>
      </c>
    </row>
    <row r="67" spans="1:8" ht="51">
      <c r="A67" s="321"/>
      <c r="B67" s="148" t="s">
        <v>95</v>
      </c>
      <c r="C67" s="90">
        <v>1000000</v>
      </c>
      <c r="D67" s="149">
        <v>25000</v>
      </c>
      <c r="E67" s="149">
        <v>25000</v>
      </c>
      <c r="F67" s="149"/>
      <c r="G67" s="149"/>
      <c r="H67" s="110">
        <f>SUM(D67:G67)</f>
        <v>50000</v>
      </c>
    </row>
    <row r="68" spans="1:8" ht="51.75" thickBot="1">
      <c r="A68" s="322"/>
      <c r="B68" s="150" t="s">
        <v>102</v>
      </c>
      <c r="C68" s="114">
        <v>10900000</v>
      </c>
      <c r="D68" s="114">
        <v>2950000</v>
      </c>
      <c r="E68" s="114"/>
      <c r="F68" s="114">
        <v>1500000</v>
      </c>
      <c r="G68" s="114"/>
      <c r="H68" s="141">
        <f>SUM(D68:G68)</f>
        <v>4450000</v>
      </c>
    </row>
    <row r="69" spans="1:8" ht="14.25" thickBot="1" thickTop="1">
      <c r="A69" s="94" t="s">
        <v>29</v>
      </c>
      <c r="B69" s="116" t="s">
        <v>76</v>
      </c>
      <c r="C69" s="102" t="s">
        <v>76</v>
      </c>
      <c r="D69" s="102">
        <f>SUM(D65:D68)</f>
        <v>9348964</v>
      </c>
      <c r="E69" s="102">
        <f>SUM(E65:E68)</f>
        <v>25000</v>
      </c>
      <c r="F69" s="102">
        <f>SUM(F65:F68)</f>
        <v>9951334</v>
      </c>
      <c r="G69" s="102">
        <f>SUM(G65:G68)</f>
        <v>2344084</v>
      </c>
      <c r="H69" s="103">
        <f>SUM(H65:H68)</f>
        <v>21669382</v>
      </c>
    </row>
    <row r="70" spans="1:8" ht="39" thickTop="1">
      <c r="A70" s="321">
        <v>2011</v>
      </c>
      <c r="B70" s="89" t="s">
        <v>101</v>
      </c>
      <c r="C70" s="90">
        <v>39737964</v>
      </c>
      <c r="D70" s="109">
        <v>2435489</v>
      </c>
      <c r="E70" s="109">
        <v>0</v>
      </c>
      <c r="F70" s="109">
        <v>8463139</v>
      </c>
      <c r="G70" s="109">
        <v>2347360</v>
      </c>
      <c r="H70" s="110">
        <f>SUM(D70:G70)</f>
        <v>13245988</v>
      </c>
    </row>
    <row r="71" spans="1:8" ht="38.25">
      <c r="A71" s="321"/>
      <c r="B71" s="150" t="s">
        <v>103</v>
      </c>
      <c r="C71" s="92">
        <v>10900000</v>
      </c>
      <c r="D71" s="149">
        <v>2950000</v>
      </c>
      <c r="E71" s="149"/>
      <c r="F71" s="149">
        <v>1500000</v>
      </c>
      <c r="G71" s="149">
        <v>0</v>
      </c>
      <c r="H71" s="110">
        <f>SUM(D71:G71)</f>
        <v>4450000</v>
      </c>
    </row>
    <row r="72" spans="1:8" ht="45" customHeight="1">
      <c r="A72" s="321"/>
      <c r="B72" s="151" t="s">
        <v>104</v>
      </c>
      <c r="C72" s="152">
        <v>27000000</v>
      </c>
      <c r="D72" s="149">
        <v>250000</v>
      </c>
      <c r="E72" s="149">
        <v>250000</v>
      </c>
      <c r="F72" s="149"/>
      <c r="G72" s="149"/>
      <c r="H72" s="110">
        <f>SUM(D72:G72)</f>
        <v>500000</v>
      </c>
    </row>
    <row r="73" spans="1:8" ht="21" customHeight="1" thickBot="1">
      <c r="A73" s="322"/>
      <c r="B73" s="153" t="s">
        <v>105</v>
      </c>
      <c r="C73" s="114">
        <v>1500000</v>
      </c>
      <c r="D73" s="114">
        <v>281250</v>
      </c>
      <c r="E73" s="114">
        <v>1218750</v>
      </c>
      <c r="F73" s="114"/>
      <c r="G73" s="114"/>
      <c r="H73" s="115">
        <f>SUM(D73:G73)</f>
        <v>1500000</v>
      </c>
    </row>
    <row r="74" spans="1:8" ht="14.25" thickBot="1" thickTop="1">
      <c r="A74" s="94" t="s">
        <v>29</v>
      </c>
      <c r="B74" s="116" t="s">
        <v>76</v>
      </c>
      <c r="C74" s="102" t="s">
        <v>76</v>
      </c>
      <c r="D74" s="102">
        <f>SUM(D70:D73)</f>
        <v>5916739</v>
      </c>
      <c r="E74" s="102">
        <f>SUM(E70:E73)</f>
        <v>1468750</v>
      </c>
      <c r="F74" s="102">
        <f>SUM(F70:F73)</f>
        <v>9963139</v>
      </c>
      <c r="G74" s="102">
        <f>SUM(G70:G73)</f>
        <v>2347360</v>
      </c>
      <c r="H74" s="103">
        <f>SUM(H70:H73)</f>
        <v>19695988</v>
      </c>
    </row>
    <row r="75" spans="1:8" ht="17.25" thickBot="1" thickTop="1">
      <c r="A75" s="326" t="s">
        <v>106</v>
      </c>
      <c r="B75" s="327"/>
      <c r="C75" s="327"/>
      <c r="D75" s="327"/>
      <c r="E75" s="327"/>
      <c r="F75" s="327"/>
      <c r="G75" s="327"/>
      <c r="H75" s="328"/>
    </row>
    <row r="76" spans="1:8" ht="26.25" thickTop="1">
      <c r="A76" s="320">
        <v>2009</v>
      </c>
      <c r="B76" s="118" t="s">
        <v>107</v>
      </c>
      <c r="C76" s="119">
        <v>500000</v>
      </c>
      <c r="D76" s="119">
        <v>500000</v>
      </c>
      <c r="E76" s="119">
        <v>0</v>
      </c>
      <c r="F76" s="119">
        <v>0</v>
      </c>
      <c r="G76" s="119">
        <v>0</v>
      </c>
      <c r="H76" s="120">
        <f>SUM(D76:G76)</f>
        <v>500000</v>
      </c>
    </row>
    <row r="77" spans="1:8" ht="12.75">
      <c r="A77" s="321"/>
      <c r="B77" s="270" t="s">
        <v>212</v>
      </c>
      <c r="C77" s="269">
        <v>108000</v>
      </c>
      <c r="D77" s="269">
        <v>108000</v>
      </c>
      <c r="E77" s="269"/>
      <c r="F77" s="269"/>
      <c r="G77" s="269"/>
      <c r="H77" s="154">
        <f>SUM(D77:G77)</f>
        <v>108000</v>
      </c>
    </row>
    <row r="78" spans="1:8" ht="12.75">
      <c r="A78" s="321"/>
      <c r="B78" s="270" t="s">
        <v>213</v>
      </c>
      <c r="C78" s="269">
        <v>10000</v>
      </c>
      <c r="D78" s="269">
        <v>10000</v>
      </c>
      <c r="E78" s="269"/>
      <c r="F78" s="269"/>
      <c r="G78" s="269"/>
      <c r="H78" s="154">
        <f>SUM(D78:G78)</f>
        <v>10000</v>
      </c>
    </row>
    <row r="79" spans="1:8" ht="25.5">
      <c r="A79" s="321"/>
      <c r="B79" s="271" t="s">
        <v>214</v>
      </c>
      <c r="C79" s="121">
        <v>91000</v>
      </c>
      <c r="D79" s="121">
        <v>91000</v>
      </c>
      <c r="E79" s="121"/>
      <c r="F79" s="121">
        <v>0</v>
      </c>
      <c r="G79" s="121">
        <v>0</v>
      </c>
      <c r="H79" s="154">
        <f>SUM(D79:G79)</f>
        <v>91000</v>
      </c>
    </row>
    <row r="80" spans="1:8" ht="13.5" thickBot="1">
      <c r="A80" s="322"/>
      <c r="B80" s="124" t="s">
        <v>108</v>
      </c>
      <c r="C80" s="125">
        <v>60000</v>
      </c>
      <c r="D80" s="125">
        <v>58700</v>
      </c>
      <c r="E80" s="125">
        <v>0</v>
      </c>
      <c r="F80" s="125">
        <v>0</v>
      </c>
      <c r="G80" s="125">
        <v>0</v>
      </c>
      <c r="H80" s="126">
        <f>SUM(D80:G80)</f>
        <v>58700</v>
      </c>
    </row>
    <row r="81" spans="1:8" ht="14.25" thickBot="1" thickTop="1">
      <c r="A81" s="94" t="s">
        <v>29</v>
      </c>
      <c r="B81" s="116" t="s">
        <v>76</v>
      </c>
      <c r="C81" s="102" t="s">
        <v>76</v>
      </c>
      <c r="D81" s="102">
        <f>SUM(D76:D80)</f>
        <v>767700</v>
      </c>
      <c r="E81" s="102">
        <f>SUM(E76:E80)</f>
        <v>0</v>
      </c>
      <c r="F81" s="102">
        <f>SUM(F76:F80)</f>
        <v>0</v>
      </c>
      <c r="G81" s="102">
        <f>SUM(G76:G80)</f>
        <v>0</v>
      </c>
      <c r="H81" s="103">
        <f>SUM(H76:H80)</f>
        <v>767700</v>
      </c>
    </row>
    <row r="82" spans="1:8" ht="14.25" thickBot="1" thickTop="1">
      <c r="A82" s="107">
        <v>2010</v>
      </c>
      <c r="B82" s="104" t="s">
        <v>109</v>
      </c>
      <c r="C82" s="121">
        <v>400000</v>
      </c>
      <c r="D82" s="121">
        <v>170000</v>
      </c>
      <c r="E82" s="121">
        <v>0</v>
      </c>
      <c r="F82" s="121">
        <v>230000</v>
      </c>
      <c r="G82" s="121"/>
      <c r="H82" s="110">
        <f>SUM(D82:G82)</f>
        <v>400000</v>
      </c>
    </row>
    <row r="83" spans="1:8" ht="14.25" thickBot="1" thickTop="1">
      <c r="A83" s="94" t="s">
        <v>29</v>
      </c>
      <c r="B83" s="116" t="s">
        <v>76</v>
      </c>
      <c r="C83" s="102" t="s">
        <v>76</v>
      </c>
      <c r="D83" s="102">
        <f>SUM(D82:D82)</f>
        <v>170000</v>
      </c>
      <c r="E83" s="102">
        <f>SUM(E82:E82)</f>
        <v>0</v>
      </c>
      <c r="F83" s="102">
        <f>SUM(F82:F82)</f>
        <v>230000</v>
      </c>
      <c r="G83" s="102">
        <f>SUM(G82:G82)</f>
        <v>0</v>
      </c>
      <c r="H83" s="103">
        <f>SUM(H82:H82)</f>
        <v>400000</v>
      </c>
    </row>
    <row r="84" spans="1:8" ht="27" thickBot="1" thickTop="1">
      <c r="A84" s="107">
        <v>2011</v>
      </c>
      <c r="B84" s="104" t="s">
        <v>110</v>
      </c>
      <c r="C84" s="121">
        <v>300000</v>
      </c>
      <c r="D84" s="121">
        <v>130000</v>
      </c>
      <c r="E84" s="121"/>
      <c r="F84" s="121">
        <v>170000</v>
      </c>
      <c r="G84" s="121"/>
      <c r="H84" s="110">
        <f>SUM(D84:G84)</f>
        <v>300000</v>
      </c>
    </row>
    <row r="85" spans="1:8" ht="14.25" thickBot="1" thickTop="1">
      <c r="A85" s="94" t="s">
        <v>29</v>
      </c>
      <c r="B85" s="116" t="s">
        <v>76</v>
      </c>
      <c r="C85" s="102" t="s">
        <v>76</v>
      </c>
      <c r="D85" s="102">
        <f>SUM(D84:D84)</f>
        <v>130000</v>
      </c>
      <c r="E85" s="102">
        <f>SUM(E84:E84)</f>
        <v>0</v>
      </c>
      <c r="F85" s="102">
        <f>SUM(F84:F84)</f>
        <v>170000</v>
      </c>
      <c r="G85" s="102">
        <f>SUM(G84:G84)</f>
        <v>0</v>
      </c>
      <c r="H85" s="103">
        <f>SUM(H84:H84)</f>
        <v>300000</v>
      </c>
    </row>
    <row r="86" spans="2:8" ht="13.5" thickTop="1">
      <c r="B86" s="155"/>
      <c r="C86" s="156"/>
      <c r="D86" s="156"/>
      <c r="E86" s="156"/>
      <c r="F86" s="156"/>
      <c r="G86" s="156"/>
      <c r="H86" s="156"/>
    </row>
    <row r="87" spans="2:8" ht="12.75">
      <c r="B87" s="155"/>
      <c r="C87" s="156"/>
      <c r="D87" s="156"/>
      <c r="E87" s="156"/>
      <c r="F87" s="156"/>
      <c r="G87" s="156"/>
      <c r="H87" s="156"/>
    </row>
    <row r="88" spans="2:8" ht="12.75">
      <c r="B88" s="155"/>
      <c r="C88" s="156"/>
      <c r="D88" s="156"/>
      <c r="E88" s="156"/>
      <c r="F88" s="156"/>
      <c r="G88" s="156"/>
      <c r="H88" s="156"/>
    </row>
    <row r="89" spans="2:8" ht="12.75">
      <c r="B89" s="155"/>
      <c r="C89" s="156"/>
      <c r="D89" s="156"/>
      <c r="E89" s="156"/>
      <c r="F89" s="156"/>
      <c r="G89" s="156"/>
      <c r="H89" s="156"/>
    </row>
    <row r="90" spans="2:8" ht="12.75">
      <c r="B90" s="155"/>
      <c r="C90" s="156"/>
      <c r="D90" s="156"/>
      <c r="E90" s="156"/>
      <c r="F90" s="156"/>
      <c r="G90" s="156"/>
      <c r="H90" s="156"/>
    </row>
    <row r="91" spans="2:8" ht="12.75">
      <c r="B91" s="155"/>
      <c r="C91" s="156"/>
      <c r="D91" s="156"/>
      <c r="E91" s="156"/>
      <c r="F91" s="156"/>
      <c r="G91" s="156"/>
      <c r="H91" s="156"/>
    </row>
    <row r="92" spans="2:8" ht="12.75">
      <c r="B92" s="155"/>
      <c r="C92" s="156"/>
      <c r="D92" s="156"/>
      <c r="E92" s="156"/>
      <c r="F92" s="156"/>
      <c r="G92" s="156"/>
      <c r="H92" s="156"/>
    </row>
    <row r="93" spans="2:8" ht="12.75">
      <c r="B93" s="155"/>
      <c r="C93" s="156"/>
      <c r="D93" s="156"/>
      <c r="E93" s="156"/>
      <c r="F93" s="156"/>
      <c r="G93" s="156"/>
      <c r="H93" s="156"/>
    </row>
    <row r="94" spans="2:8" ht="12.75">
      <c r="B94" s="155"/>
      <c r="C94" s="156"/>
      <c r="D94" s="156"/>
      <c r="E94" s="156"/>
      <c r="F94" s="156"/>
      <c r="G94" s="156"/>
      <c r="H94" s="156"/>
    </row>
    <row r="95" spans="2:8" ht="12.75">
      <c r="B95" s="155"/>
      <c r="C95" s="156"/>
      <c r="D95" s="156"/>
      <c r="E95" s="156"/>
      <c r="F95" s="156"/>
      <c r="G95" s="156"/>
      <c r="H95" s="156"/>
    </row>
    <row r="96" spans="2:8" ht="12.75">
      <c r="B96" s="155"/>
      <c r="C96" s="156"/>
      <c r="D96" s="156"/>
      <c r="E96" s="156"/>
      <c r="F96" s="156"/>
      <c r="G96" s="156"/>
      <c r="H96" s="156"/>
    </row>
    <row r="97" spans="2:8" ht="12.75">
      <c r="B97" s="155"/>
      <c r="C97" s="156"/>
      <c r="D97" s="156"/>
      <c r="E97" s="156"/>
      <c r="F97" s="156"/>
      <c r="G97" s="156"/>
      <c r="H97" s="156"/>
    </row>
    <row r="98" spans="2:8" ht="12.75">
      <c r="B98" s="155"/>
      <c r="C98" s="156"/>
      <c r="D98" s="156"/>
      <c r="E98" s="156"/>
      <c r="F98" s="156"/>
      <c r="G98" s="156"/>
      <c r="H98" s="156"/>
    </row>
    <row r="99" spans="2:8" ht="12.75">
      <c r="B99" s="155"/>
      <c r="C99" s="156"/>
      <c r="D99" s="156"/>
      <c r="E99" s="156"/>
      <c r="F99" s="156"/>
      <c r="G99" s="156"/>
      <c r="H99" s="156"/>
    </row>
    <row r="100" spans="2:8" ht="12.75">
      <c r="B100" s="155"/>
      <c r="C100" s="156"/>
      <c r="D100" s="156"/>
      <c r="E100" s="156"/>
      <c r="F100" s="156"/>
      <c r="G100" s="156"/>
      <c r="H100" s="156"/>
    </row>
    <row r="101" spans="2:8" ht="12.75">
      <c r="B101" s="155"/>
      <c r="C101" s="156"/>
      <c r="D101" s="156"/>
      <c r="E101" s="156"/>
      <c r="F101" s="156"/>
      <c r="G101" s="156"/>
      <c r="H101" s="156"/>
    </row>
    <row r="102" spans="2:8" ht="12.75">
      <c r="B102" s="155"/>
      <c r="C102" s="156"/>
      <c r="D102" s="156"/>
      <c r="E102" s="156"/>
      <c r="F102" s="156"/>
      <c r="G102" s="156"/>
      <c r="H102" s="156"/>
    </row>
    <row r="103" spans="2:8" ht="12.75">
      <c r="B103" s="155"/>
      <c r="C103" s="156"/>
      <c r="D103" s="156"/>
      <c r="E103" s="156"/>
      <c r="F103" s="156"/>
      <c r="G103" s="156"/>
      <c r="H103" s="156"/>
    </row>
    <row r="104" spans="2:8" ht="12.75">
      <c r="B104" s="155"/>
      <c r="C104" s="156"/>
      <c r="D104" s="156"/>
      <c r="E104" s="156"/>
      <c r="F104" s="156"/>
      <c r="G104" s="156"/>
      <c r="H104" s="156"/>
    </row>
    <row r="105" spans="2:8" ht="12.75">
      <c r="B105" s="155"/>
      <c r="C105" s="156"/>
      <c r="D105" s="156"/>
      <c r="E105" s="156"/>
      <c r="F105" s="156"/>
      <c r="G105" s="156"/>
      <c r="H105" s="156"/>
    </row>
    <row r="106" spans="2:8" ht="12.75">
      <c r="B106" s="155"/>
      <c r="C106" s="156"/>
      <c r="D106" s="156"/>
      <c r="E106" s="156"/>
      <c r="F106" s="156"/>
      <c r="G106" s="156"/>
      <c r="H106" s="156"/>
    </row>
    <row r="107" spans="2:8" ht="12.75">
      <c r="B107" s="155"/>
      <c r="C107" s="156"/>
      <c r="D107" s="156"/>
      <c r="E107" s="156"/>
      <c r="F107" s="156"/>
      <c r="G107" s="156"/>
      <c r="H107" s="156"/>
    </row>
    <row r="108" spans="2:8" ht="12.75">
      <c r="B108" s="155"/>
      <c r="C108" s="156"/>
      <c r="D108" s="156"/>
      <c r="E108" s="156"/>
      <c r="F108" s="156"/>
      <c r="G108" s="156"/>
      <c r="H108" s="156"/>
    </row>
    <row r="109" spans="2:8" ht="12.75">
      <c r="B109" s="155"/>
      <c r="C109" s="156"/>
      <c r="D109" s="156"/>
      <c r="E109" s="156"/>
      <c r="F109" s="156"/>
      <c r="G109" s="156"/>
      <c r="H109" s="156"/>
    </row>
    <row r="110" spans="2:8" ht="12.75">
      <c r="B110" s="155"/>
      <c r="C110" s="156"/>
      <c r="D110" s="156"/>
      <c r="E110" s="156"/>
      <c r="F110" s="156"/>
      <c r="G110" s="156"/>
      <c r="H110" s="156"/>
    </row>
    <row r="111" spans="2:8" ht="12.75">
      <c r="B111" s="155"/>
      <c r="C111" s="156"/>
      <c r="D111" s="156"/>
      <c r="E111" s="156"/>
      <c r="F111" s="156"/>
      <c r="G111" s="156"/>
      <c r="H111" s="156"/>
    </row>
    <row r="112" spans="2:8" ht="12.75">
      <c r="B112" s="155"/>
      <c r="C112" s="156"/>
      <c r="D112" s="156"/>
      <c r="E112" s="156"/>
      <c r="F112" s="156"/>
      <c r="G112" s="156"/>
      <c r="H112" s="156"/>
    </row>
    <row r="113" spans="2:8" ht="12.75">
      <c r="B113" s="155"/>
      <c r="C113" s="156"/>
      <c r="D113" s="156"/>
      <c r="E113" s="156"/>
      <c r="F113" s="156"/>
      <c r="G113" s="156"/>
      <c r="H113" s="156"/>
    </row>
    <row r="114" spans="2:8" ht="12.75">
      <c r="B114" s="155"/>
      <c r="C114" s="156"/>
      <c r="D114" s="156"/>
      <c r="E114" s="156"/>
      <c r="F114" s="156"/>
      <c r="G114" s="156"/>
      <c r="H114" s="156"/>
    </row>
    <row r="115" spans="2:8" ht="12.75">
      <c r="B115" s="155"/>
      <c r="C115" s="156"/>
      <c r="D115" s="156"/>
      <c r="E115" s="156"/>
      <c r="F115" s="156"/>
      <c r="G115" s="156"/>
      <c r="H115" s="156"/>
    </row>
    <row r="116" spans="2:8" ht="12.75">
      <c r="B116" s="155"/>
      <c r="C116" s="156"/>
      <c r="D116" s="156"/>
      <c r="E116" s="156"/>
      <c r="F116" s="156"/>
      <c r="G116" s="156"/>
      <c r="H116" s="156"/>
    </row>
    <row r="117" spans="2:8" ht="12.75">
      <c r="B117" s="155"/>
      <c r="C117" s="156"/>
      <c r="D117" s="156"/>
      <c r="E117" s="156"/>
      <c r="F117" s="156"/>
      <c r="G117" s="156"/>
      <c r="H117" s="156"/>
    </row>
    <row r="118" spans="2:8" ht="12.75">
      <c r="B118" s="155"/>
      <c r="C118" s="156"/>
      <c r="D118" s="156"/>
      <c r="E118" s="156"/>
      <c r="F118" s="156"/>
      <c r="G118" s="156"/>
      <c r="H118" s="156"/>
    </row>
    <row r="119" spans="2:8" ht="12.75">
      <c r="B119" s="155"/>
      <c r="C119" s="156"/>
      <c r="D119" s="156"/>
      <c r="E119" s="156"/>
      <c r="F119" s="156"/>
      <c r="G119" s="156"/>
      <c r="H119" s="156"/>
    </row>
    <row r="120" spans="2:8" ht="12.75">
      <c r="B120" s="155"/>
      <c r="C120" s="156"/>
      <c r="D120" s="156"/>
      <c r="E120" s="156"/>
      <c r="F120" s="156"/>
      <c r="G120" s="156"/>
      <c r="H120" s="156"/>
    </row>
    <row r="121" spans="2:8" ht="12.75">
      <c r="B121" s="155"/>
      <c r="C121" s="156"/>
      <c r="D121" s="156"/>
      <c r="E121" s="156"/>
      <c r="F121" s="156"/>
      <c r="G121" s="156"/>
      <c r="H121" s="156"/>
    </row>
    <row r="122" spans="2:8" ht="12.75">
      <c r="B122" s="155"/>
      <c r="C122" s="156"/>
      <c r="D122" s="156"/>
      <c r="E122" s="156"/>
      <c r="F122" s="156"/>
      <c r="G122" s="156"/>
      <c r="H122" s="156"/>
    </row>
    <row r="123" spans="2:8" ht="12.75">
      <c r="B123" s="155"/>
      <c r="C123" s="156"/>
      <c r="D123" s="156"/>
      <c r="E123" s="156"/>
      <c r="F123" s="156"/>
      <c r="G123" s="156"/>
      <c r="H123" s="156"/>
    </row>
    <row r="124" spans="2:8" ht="12.75">
      <c r="B124" s="155"/>
      <c r="C124" s="156"/>
      <c r="D124" s="156"/>
      <c r="E124" s="156"/>
      <c r="F124" s="156"/>
      <c r="G124" s="156"/>
      <c r="H124" s="156"/>
    </row>
    <row r="125" spans="2:8" ht="12.75">
      <c r="B125" s="155"/>
      <c r="C125" s="156"/>
      <c r="D125" s="156"/>
      <c r="E125" s="156"/>
      <c r="F125" s="156"/>
      <c r="G125" s="156"/>
      <c r="H125" s="156"/>
    </row>
    <row r="126" spans="2:8" ht="12.75">
      <c r="B126" s="155"/>
      <c r="C126" s="156"/>
      <c r="D126" s="156"/>
      <c r="E126" s="156"/>
      <c r="F126" s="156"/>
      <c r="G126" s="156"/>
      <c r="H126" s="156"/>
    </row>
    <row r="127" spans="2:8" ht="12.75">
      <c r="B127" s="155"/>
      <c r="C127" s="156"/>
      <c r="D127" s="156"/>
      <c r="E127" s="156"/>
      <c r="F127" s="156"/>
      <c r="G127" s="156"/>
      <c r="H127" s="156"/>
    </row>
    <row r="128" spans="2:8" ht="12.75">
      <c r="B128" s="155"/>
      <c r="C128" s="156"/>
      <c r="D128" s="156"/>
      <c r="E128" s="156"/>
      <c r="F128" s="156"/>
      <c r="G128" s="156"/>
      <c r="H128" s="156"/>
    </row>
    <row r="129" spans="2:8" ht="12.75">
      <c r="B129" s="155"/>
      <c r="C129" s="156"/>
      <c r="D129" s="156"/>
      <c r="E129" s="156"/>
      <c r="F129" s="156"/>
      <c r="G129" s="156"/>
      <c r="H129" s="156"/>
    </row>
    <row r="130" spans="2:8" ht="12.75">
      <c r="B130" s="155"/>
      <c r="C130" s="156"/>
      <c r="D130" s="156"/>
      <c r="E130" s="156"/>
      <c r="F130" s="156"/>
      <c r="G130" s="156"/>
      <c r="H130" s="156"/>
    </row>
    <row r="131" spans="2:8" ht="12.75">
      <c r="B131" s="155"/>
      <c r="C131" s="156"/>
      <c r="D131" s="156"/>
      <c r="E131" s="156"/>
      <c r="F131" s="156"/>
      <c r="G131" s="156"/>
      <c r="H131" s="156"/>
    </row>
    <row r="132" spans="2:8" ht="12.75">
      <c r="B132" s="155"/>
      <c r="C132" s="156"/>
      <c r="D132" s="156"/>
      <c r="E132" s="156"/>
      <c r="F132" s="156"/>
      <c r="G132" s="156"/>
      <c r="H132" s="156"/>
    </row>
    <row r="133" spans="2:8" ht="12.75">
      <c r="B133" s="155"/>
      <c r="C133" s="156"/>
      <c r="D133" s="156"/>
      <c r="E133" s="156"/>
      <c r="F133" s="156"/>
      <c r="G133" s="156"/>
      <c r="H133" s="156"/>
    </row>
    <row r="134" spans="2:8" ht="12.75">
      <c r="B134" s="155"/>
      <c r="C134" s="156"/>
      <c r="D134" s="156"/>
      <c r="E134" s="156"/>
      <c r="F134" s="156"/>
      <c r="G134" s="156"/>
      <c r="H134" s="156"/>
    </row>
    <row r="135" spans="2:8" ht="12.75">
      <c r="B135" s="155"/>
      <c r="C135" s="156"/>
      <c r="D135" s="156"/>
      <c r="E135" s="156"/>
      <c r="F135" s="156"/>
      <c r="G135" s="156"/>
      <c r="H135" s="156"/>
    </row>
    <row r="136" spans="2:8" ht="12.75">
      <c r="B136" s="155"/>
      <c r="C136" s="156"/>
      <c r="D136" s="156"/>
      <c r="E136" s="156"/>
      <c r="F136" s="156"/>
      <c r="G136" s="156"/>
      <c r="H136" s="156"/>
    </row>
    <row r="137" spans="2:8" ht="12.75">
      <c r="B137" s="155"/>
      <c r="C137" s="156"/>
      <c r="D137" s="156"/>
      <c r="E137" s="156"/>
      <c r="F137" s="156"/>
      <c r="G137" s="156"/>
      <c r="H137" s="156"/>
    </row>
    <row r="138" spans="2:8" ht="12.75">
      <c r="B138" s="155"/>
      <c r="C138" s="156"/>
      <c r="D138" s="156"/>
      <c r="E138" s="156"/>
      <c r="F138" s="156"/>
      <c r="G138" s="156"/>
      <c r="H138" s="156"/>
    </row>
    <row r="139" spans="2:8" ht="12.75">
      <c r="B139" s="155"/>
      <c r="C139" s="156"/>
      <c r="D139" s="156"/>
      <c r="E139" s="156"/>
      <c r="F139" s="156"/>
      <c r="G139" s="156"/>
      <c r="H139" s="156"/>
    </row>
    <row r="140" spans="2:8" ht="12.75">
      <c r="B140" s="155"/>
      <c r="C140" s="156"/>
      <c r="D140" s="156"/>
      <c r="E140" s="156"/>
      <c r="F140" s="156"/>
      <c r="G140" s="156"/>
      <c r="H140" s="156"/>
    </row>
    <row r="141" spans="2:8" ht="12.75">
      <c r="B141" s="155"/>
      <c r="C141" s="156"/>
      <c r="D141" s="156"/>
      <c r="E141" s="156"/>
      <c r="F141" s="156"/>
      <c r="G141" s="156"/>
      <c r="H141" s="156"/>
    </row>
    <row r="142" spans="2:8" ht="12.75">
      <c r="B142" s="155"/>
      <c r="C142" s="156"/>
      <c r="D142" s="156"/>
      <c r="E142" s="156"/>
      <c r="F142" s="156"/>
      <c r="G142" s="156"/>
      <c r="H142" s="156"/>
    </row>
    <row r="143" spans="2:8" ht="12.75">
      <c r="B143" s="155"/>
      <c r="C143" s="156"/>
      <c r="D143" s="156"/>
      <c r="E143" s="156"/>
      <c r="F143" s="156"/>
      <c r="G143" s="156"/>
      <c r="H143" s="156"/>
    </row>
    <row r="144" spans="2:8" ht="12.75">
      <c r="B144" s="155"/>
      <c r="C144" s="156"/>
      <c r="D144" s="156"/>
      <c r="E144" s="156"/>
      <c r="F144" s="156"/>
      <c r="G144" s="156"/>
      <c r="H144" s="156"/>
    </row>
    <row r="145" spans="2:8" ht="12.75">
      <c r="B145" s="155"/>
      <c r="C145" s="156"/>
      <c r="D145" s="156"/>
      <c r="E145" s="156"/>
      <c r="F145" s="156"/>
      <c r="G145" s="156"/>
      <c r="H145" s="156"/>
    </row>
    <row r="146" spans="2:8" ht="12.75">
      <c r="B146" s="155"/>
      <c r="C146" s="156"/>
      <c r="D146" s="156"/>
      <c r="E146" s="156"/>
      <c r="F146" s="156"/>
      <c r="G146" s="156"/>
      <c r="H146" s="156"/>
    </row>
    <row r="147" spans="2:8" ht="12.75">
      <c r="B147" s="155"/>
      <c r="C147" s="156"/>
      <c r="D147" s="156"/>
      <c r="E147" s="156"/>
      <c r="F147" s="156"/>
      <c r="G147" s="156"/>
      <c r="H147" s="156"/>
    </row>
    <row r="148" spans="2:8" ht="12.75">
      <c r="B148" s="155"/>
      <c r="C148" s="156"/>
      <c r="D148" s="156"/>
      <c r="E148" s="156"/>
      <c r="F148" s="156"/>
      <c r="G148" s="156"/>
      <c r="H148" s="156"/>
    </row>
    <row r="149" spans="2:8" ht="12.75">
      <c r="B149" s="155"/>
      <c r="C149" s="156"/>
      <c r="D149" s="156"/>
      <c r="E149" s="156"/>
      <c r="F149" s="156"/>
      <c r="G149" s="156"/>
      <c r="H149" s="156"/>
    </row>
    <row r="150" spans="2:8" ht="12.75">
      <c r="B150" s="155"/>
      <c r="C150" s="156"/>
      <c r="D150" s="156"/>
      <c r="E150" s="156"/>
      <c r="F150" s="156"/>
      <c r="G150" s="156"/>
      <c r="H150" s="156"/>
    </row>
    <row r="151" spans="2:8" ht="12.75">
      <c r="B151" s="155"/>
      <c r="C151" s="156"/>
      <c r="D151" s="156"/>
      <c r="E151" s="156"/>
      <c r="F151" s="156"/>
      <c r="G151" s="156"/>
      <c r="H151" s="156"/>
    </row>
    <row r="152" spans="2:8" ht="12.75">
      <c r="B152" s="155"/>
      <c r="C152" s="156"/>
      <c r="D152" s="156"/>
      <c r="E152" s="156"/>
      <c r="F152" s="156"/>
      <c r="G152" s="156"/>
      <c r="H152" s="156"/>
    </row>
    <row r="153" spans="2:8" ht="12.75">
      <c r="B153" s="155"/>
      <c r="C153" s="156"/>
      <c r="D153" s="156"/>
      <c r="E153" s="156"/>
      <c r="F153" s="156"/>
      <c r="G153" s="156"/>
      <c r="H153" s="156"/>
    </row>
    <row r="154" spans="2:8" ht="12.75">
      <c r="B154" s="155"/>
      <c r="C154" s="156"/>
      <c r="D154" s="156"/>
      <c r="E154" s="156"/>
      <c r="F154" s="156"/>
      <c r="G154" s="156"/>
      <c r="H154" s="156"/>
    </row>
    <row r="155" spans="2:8" ht="12.75">
      <c r="B155" s="155"/>
      <c r="C155" s="156"/>
      <c r="D155" s="156"/>
      <c r="E155" s="156"/>
      <c r="F155" s="156"/>
      <c r="G155" s="156"/>
      <c r="H155" s="156"/>
    </row>
    <row r="156" spans="2:8" ht="12.75">
      <c r="B156" s="155"/>
      <c r="C156" s="156"/>
      <c r="D156" s="156"/>
      <c r="E156" s="156"/>
      <c r="F156" s="156"/>
      <c r="G156" s="156"/>
      <c r="H156" s="156"/>
    </row>
    <row r="157" spans="2:8" ht="12.75">
      <c r="B157" s="155"/>
      <c r="C157" s="156"/>
      <c r="D157" s="156"/>
      <c r="E157" s="156"/>
      <c r="F157" s="156"/>
      <c r="G157" s="156"/>
      <c r="H157" s="156"/>
    </row>
    <row r="158" spans="2:8" ht="12.75">
      <c r="B158" s="155"/>
      <c r="C158" s="156"/>
      <c r="D158" s="156"/>
      <c r="E158" s="156"/>
      <c r="F158" s="156"/>
      <c r="G158" s="156"/>
      <c r="H158" s="156"/>
    </row>
    <row r="159" spans="2:8" ht="12.75">
      <c r="B159" s="155"/>
      <c r="C159" s="156"/>
      <c r="D159" s="156"/>
      <c r="E159" s="156"/>
      <c r="F159" s="156"/>
      <c r="G159" s="156"/>
      <c r="H159" s="156"/>
    </row>
    <row r="160" spans="2:8" ht="12.75">
      <c r="B160" s="155"/>
      <c r="C160" s="156"/>
      <c r="D160" s="156"/>
      <c r="E160" s="156"/>
      <c r="F160" s="156"/>
      <c r="G160" s="156"/>
      <c r="H160" s="156"/>
    </row>
    <row r="161" spans="2:8" ht="12.75">
      <c r="B161" s="155"/>
      <c r="C161" s="156"/>
      <c r="D161" s="156"/>
      <c r="E161" s="156"/>
      <c r="F161" s="156"/>
      <c r="G161" s="156"/>
      <c r="H161" s="156"/>
    </row>
    <row r="162" spans="2:8" ht="12.75">
      <c r="B162" s="155"/>
      <c r="C162" s="156"/>
      <c r="D162" s="156"/>
      <c r="E162" s="156"/>
      <c r="F162" s="156"/>
      <c r="G162" s="156"/>
      <c r="H162" s="156"/>
    </row>
    <row r="163" spans="2:8" ht="12.75">
      <c r="B163" s="155"/>
      <c r="C163" s="156"/>
      <c r="D163" s="156"/>
      <c r="E163" s="156"/>
      <c r="F163" s="156"/>
      <c r="G163" s="156"/>
      <c r="H163" s="156"/>
    </row>
    <row r="164" spans="2:8" ht="12.75">
      <c r="B164" s="155"/>
      <c r="C164" s="156"/>
      <c r="D164" s="156"/>
      <c r="E164" s="156"/>
      <c r="F164" s="156"/>
      <c r="G164" s="156"/>
      <c r="H164" s="156"/>
    </row>
    <row r="165" spans="2:8" ht="12.75">
      <c r="B165" s="155"/>
      <c r="C165" s="156"/>
      <c r="D165" s="156"/>
      <c r="E165" s="156"/>
      <c r="F165" s="156"/>
      <c r="G165" s="156"/>
      <c r="H165" s="156"/>
    </row>
    <row r="166" spans="2:8" ht="12.75">
      <c r="B166" s="155"/>
      <c r="C166" s="156"/>
      <c r="D166" s="156"/>
      <c r="E166" s="156"/>
      <c r="F166" s="156"/>
      <c r="G166" s="156"/>
      <c r="H166" s="156"/>
    </row>
    <row r="167" spans="2:8" ht="12.75">
      <c r="B167" s="155"/>
      <c r="C167" s="156"/>
      <c r="D167" s="156"/>
      <c r="E167" s="156"/>
      <c r="F167" s="156"/>
      <c r="G167" s="156"/>
      <c r="H167" s="156"/>
    </row>
    <row r="168" spans="2:8" ht="12.75">
      <c r="B168" s="155"/>
      <c r="C168" s="156"/>
      <c r="D168" s="156"/>
      <c r="E168" s="156"/>
      <c r="F168" s="156"/>
      <c r="G168" s="156"/>
      <c r="H168" s="156"/>
    </row>
    <row r="169" spans="2:8" ht="12.75">
      <c r="B169" s="155"/>
      <c r="C169" s="156"/>
      <c r="D169" s="156"/>
      <c r="E169" s="156"/>
      <c r="F169" s="156"/>
      <c r="G169" s="156"/>
      <c r="H169" s="156"/>
    </row>
    <row r="170" spans="2:8" ht="12.75">
      <c r="B170" s="155"/>
      <c r="C170" s="156"/>
      <c r="D170" s="156"/>
      <c r="E170" s="156"/>
      <c r="F170" s="156"/>
      <c r="G170" s="156"/>
      <c r="H170" s="156"/>
    </row>
    <row r="171" spans="2:8" ht="12.75">
      <c r="B171" s="155"/>
      <c r="C171" s="156"/>
      <c r="D171" s="156"/>
      <c r="E171" s="156"/>
      <c r="F171" s="156"/>
      <c r="G171" s="156"/>
      <c r="H171" s="156"/>
    </row>
    <row r="172" spans="2:8" ht="12.75">
      <c r="B172" s="155"/>
      <c r="C172" s="156"/>
      <c r="D172" s="156"/>
      <c r="E172" s="156"/>
      <c r="F172" s="156"/>
      <c r="G172" s="156"/>
      <c r="H172" s="156"/>
    </row>
    <row r="173" spans="2:8" ht="12.75">
      <c r="B173" s="155"/>
      <c r="C173" s="156"/>
      <c r="D173" s="156"/>
      <c r="E173" s="156"/>
      <c r="F173" s="156"/>
      <c r="G173" s="156"/>
      <c r="H173" s="156"/>
    </row>
    <row r="174" spans="2:8" ht="12.75">
      <c r="B174" s="155"/>
      <c r="C174" s="156"/>
      <c r="D174" s="156"/>
      <c r="E174" s="156"/>
      <c r="F174" s="156"/>
      <c r="G174" s="156"/>
      <c r="H174" s="156"/>
    </row>
    <row r="175" spans="2:8" ht="12.75">
      <c r="B175" s="155"/>
      <c r="C175" s="156"/>
      <c r="D175" s="156"/>
      <c r="E175" s="156"/>
      <c r="F175" s="156"/>
      <c r="G175" s="156"/>
      <c r="H175" s="156"/>
    </row>
    <row r="176" spans="2:8" ht="12.75">
      <c r="B176" s="155"/>
      <c r="C176" s="156"/>
      <c r="D176" s="156"/>
      <c r="E176" s="156"/>
      <c r="F176" s="156"/>
      <c r="G176" s="156"/>
      <c r="H176" s="156"/>
    </row>
    <row r="177" spans="2:8" ht="12.75">
      <c r="B177" s="155"/>
      <c r="C177" s="156"/>
      <c r="D177" s="156"/>
      <c r="E177" s="156"/>
      <c r="F177" s="156"/>
      <c r="G177" s="156"/>
      <c r="H177" s="156"/>
    </row>
    <row r="178" spans="2:8" ht="12.75">
      <c r="B178" s="155"/>
      <c r="C178" s="156"/>
      <c r="D178" s="156"/>
      <c r="E178" s="156"/>
      <c r="F178" s="156"/>
      <c r="G178" s="156"/>
      <c r="H178" s="156"/>
    </row>
    <row r="179" spans="3:8" ht="12.75">
      <c r="C179" s="156"/>
      <c r="D179" s="156"/>
      <c r="E179" s="156"/>
      <c r="F179" s="156"/>
      <c r="G179" s="156"/>
      <c r="H179" s="156"/>
    </row>
    <row r="180" spans="3:8" ht="12.75">
      <c r="C180" s="156"/>
      <c r="D180" s="156"/>
      <c r="E180" s="156"/>
      <c r="F180" s="156"/>
      <c r="G180" s="156"/>
      <c r="H180" s="156"/>
    </row>
    <row r="181" spans="3:8" ht="12.75">
      <c r="C181" s="156"/>
      <c r="D181" s="156"/>
      <c r="E181" s="156"/>
      <c r="F181" s="156"/>
      <c r="G181" s="156"/>
      <c r="H181" s="156"/>
    </row>
    <row r="182" spans="3:8" ht="12.75">
      <c r="C182" s="156"/>
      <c r="D182" s="156"/>
      <c r="E182" s="156"/>
      <c r="F182" s="156"/>
      <c r="G182" s="156"/>
      <c r="H182" s="156"/>
    </row>
    <row r="183" spans="3:8" ht="12.75">
      <c r="C183" s="156"/>
      <c r="D183" s="156"/>
      <c r="E183" s="156"/>
      <c r="F183" s="156"/>
      <c r="G183" s="156"/>
      <c r="H183" s="156"/>
    </row>
    <row r="184" spans="3:8" ht="12.75">
      <c r="C184" s="156"/>
      <c r="D184" s="156"/>
      <c r="E184" s="156"/>
      <c r="F184" s="156"/>
      <c r="G184" s="156"/>
      <c r="H184" s="156"/>
    </row>
    <row r="185" spans="3:8" ht="12.75">
      <c r="C185" s="156"/>
      <c r="D185" s="156"/>
      <c r="E185" s="156"/>
      <c r="F185" s="156"/>
      <c r="G185" s="156"/>
      <c r="H185" s="156"/>
    </row>
    <row r="186" spans="3:8" ht="12.75">
      <c r="C186" s="156"/>
      <c r="D186" s="156"/>
      <c r="E186" s="156"/>
      <c r="F186" s="156"/>
      <c r="G186" s="156"/>
      <c r="H186" s="156"/>
    </row>
    <row r="187" spans="3:8" ht="12.75">
      <c r="C187" s="156"/>
      <c r="D187" s="156"/>
      <c r="E187" s="156"/>
      <c r="F187" s="156"/>
      <c r="G187" s="156"/>
      <c r="H187" s="156"/>
    </row>
    <row r="188" spans="3:8" ht="12.75">
      <c r="C188" s="156"/>
      <c r="D188" s="156"/>
      <c r="E188" s="156"/>
      <c r="F188" s="156"/>
      <c r="G188" s="156"/>
      <c r="H188" s="156"/>
    </row>
    <row r="189" spans="3:8" ht="12.75">
      <c r="C189" s="156"/>
      <c r="D189" s="156"/>
      <c r="E189" s="156"/>
      <c r="F189" s="156"/>
      <c r="G189" s="156"/>
      <c r="H189" s="156"/>
    </row>
    <row r="190" spans="3:8" ht="12.75">
      <c r="C190" s="156"/>
      <c r="D190" s="156"/>
      <c r="E190" s="156"/>
      <c r="F190" s="156"/>
      <c r="G190" s="156"/>
      <c r="H190" s="156"/>
    </row>
    <row r="191" spans="3:8" ht="12.75">
      <c r="C191" s="156"/>
      <c r="D191" s="156"/>
      <c r="E191" s="156"/>
      <c r="F191" s="156"/>
      <c r="G191" s="156"/>
      <c r="H191" s="156"/>
    </row>
    <row r="192" spans="3:8" ht="12.75">
      <c r="C192" s="156"/>
      <c r="D192" s="156"/>
      <c r="E192" s="156"/>
      <c r="F192" s="156"/>
      <c r="G192" s="156"/>
      <c r="H192" s="156"/>
    </row>
    <row r="193" spans="3:8" ht="12.75">
      <c r="C193" s="156"/>
      <c r="D193" s="156"/>
      <c r="E193" s="156"/>
      <c r="F193" s="156"/>
      <c r="G193" s="156"/>
      <c r="H193" s="156"/>
    </row>
    <row r="194" spans="3:8" ht="12.75">
      <c r="C194" s="156"/>
      <c r="D194" s="156"/>
      <c r="E194" s="156"/>
      <c r="F194" s="156"/>
      <c r="G194" s="156"/>
      <c r="H194" s="156"/>
    </row>
    <row r="195" spans="3:8" ht="12.75">
      <c r="C195" s="156"/>
      <c r="D195" s="156"/>
      <c r="E195" s="156"/>
      <c r="F195" s="156"/>
      <c r="G195" s="156"/>
      <c r="H195" s="156"/>
    </row>
    <row r="196" spans="3:8" ht="12.75">
      <c r="C196" s="156"/>
      <c r="D196" s="156"/>
      <c r="E196" s="156"/>
      <c r="F196" s="156"/>
      <c r="G196" s="156"/>
      <c r="H196" s="156"/>
    </row>
    <row r="197" spans="3:8" ht="12.75">
      <c r="C197" s="156"/>
      <c r="D197" s="156"/>
      <c r="E197" s="156"/>
      <c r="F197" s="156"/>
      <c r="G197" s="156"/>
      <c r="H197" s="156"/>
    </row>
    <row r="198" spans="3:8" ht="12.75">
      <c r="C198" s="156"/>
      <c r="D198" s="156"/>
      <c r="E198" s="156"/>
      <c r="F198" s="156"/>
      <c r="G198" s="156"/>
      <c r="H198" s="156"/>
    </row>
    <row r="199" spans="3:8" ht="12.75">
      <c r="C199" s="156"/>
      <c r="D199" s="156"/>
      <c r="E199" s="156"/>
      <c r="F199" s="156"/>
      <c r="G199" s="156"/>
      <c r="H199" s="156"/>
    </row>
    <row r="200" spans="3:8" ht="12.75">
      <c r="C200" s="156"/>
      <c r="D200" s="156"/>
      <c r="E200" s="156"/>
      <c r="F200" s="156"/>
      <c r="G200" s="156"/>
      <c r="H200" s="156"/>
    </row>
    <row r="201" spans="3:8" ht="12.75">
      <c r="C201" s="156"/>
      <c r="D201" s="156"/>
      <c r="E201" s="156"/>
      <c r="F201" s="156"/>
      <c r="G201" s="156"/>
      <c r="H201" s="156"/>
    </row>
    <row r="202" spans="3:8" ht="12.75">
      <c r="C202" s="156"/>
      <c r="D202" s="156"/>
      <c r="E202" s="156"/>
      <c r="F202" s="156"/>
      <c r="G202" s="156"/>
      <c r="H202" s="156"/>
    </row>
    <row r="203" spans="3:8" ht="12.75">
      <c r="C203" s="156"/>
      <c r="D203" s="156"/>
      <c r="E203" s="156"/>
      <c r="F203" s="156"/>
      <c r="G203" s="156"/>
      <c r="H203" s="156"/>
    </row>
    <row r="204" spans="3:8" ht="12.75">
      <c r="C204" s="156"/>
      <c r="D204" s="156"/>
      <c r="E204" s="156"/>
      <c r="F204" s="156"/>
      <c r="G204" s="156"/>
      <c r="H204" s="156"/>
    </row>
    <row r="205" spans="3:8" ht="12.75">
      <c r="C205" s="156"/>
      <c r="D205" s="156"/>
      <c r="E205" s="156"/>
      <c r="F205" s="156"/>
      <c r="G205" s="156"/>
      <c r="H205" s="156"/>
    </row>
    <row r="206" spans="3:8" ht="12.75">
      <c r="C206" s="156"/>
      <c r="D206" s="156"/>
      <c r="E206" s="156"/>
      <c r="F206" s="156"/>
      <c r="G206" s="156"/>
      <c r="H206" s="156"/>
    </row>
    <row r="207" spans="3:8" ht="12.75">
      <c r="C207" s="156"/>
      <c r="D207" s="156"/>
      <c r="E207" s="156"/>
      <c r="F207" s="156"/>
      <c r="G207" s="156"/>
      <c r="H207" s="156"/>
    </row>
    <row r="208" spans="3:8" ht="12.75">
      <c r="C208" s="156"/>
      <c r="D208" s="156"/>
      <c r="E208" s="156"/>
      <c r="F208" s="156"/>
      <c r="G208" s="156"/>
      <c r="H208" s="156"/>
    </row>
    <row r="209" spans="3:8" ht="12.75">
      <c r="C209" s="156"/>
      <c r="D209" s="156"/>
      <c r="E209" s="156"/>
      <c r="F209" s="156"/>
      <c r="G209" s="156"/>
      <c r="H209" s="156"/>
    </row>
    <row r="210" spans="3:8" ht="12.75">
      <c r="C210" s="156"/>
      <c r="D210" s="156"/>
      <c r="E210" s="156"/>
      <c r="F210" s="156"/>
      <c r="G210" s="156"/>
      <c r="H210" s="156"/>
    </row>
    <row r="211" spans="3:8" ht="12.75">
      <c r="C211" s="156"/>
      <c r="D211" s="156"/>
      <c r="E211" s="156"/>
      <c r="F211" s="156"/>
      <c r="G211" s="156"/>
      <c r="H211" s="156"/>
    </row>
    <row r="212" spans="3:8" ht="12.75">
      <c r="C212" s="156"/>
      <c r="D212" s="156"/>
      <c r="E212" s="156"/>
      <c r="F212" s="156"/>
      <c r="G212" s="156"/>
      <c r="H212" s="156"/>
    </row>
    <row r="213" spans="3:8" ht="12.75">
      <c r="C213" s="156"/>
      <c r="D213" s="156"/>
      <c r="E213" s="156"/>
      <c r="F213" s="156"/>
      <c r="G213" s="156"/>
      <c r="H213" s="156"/>
    </row>
    <row r="214" spans="3:8" ht="12.75">
      <c r="C214" s="156"/>
      <c r="D214" s="156"/>
      <c r="E214" s="156"/>
      <c r="F214" s="156"/>
      <c r="G214" s="156"/>
      <c r="H214" s="156"/>
    </row>
    <row r="215" spans="3:8" ht="12.75">
      <c r="C215" s="156"/>
      <c r="D215" s="156"/>
      <c r="E215" s="156"/>
      <c r="F215" s="156"/>
      <c r="G215" s="156"/>
      <c r="H215" s="156"/>
    </row>
    <row r="216" spans="3:8" ht="12.75">
      <c r="C216" s="156"/>
      <c r="D216" s="156"/>
      <c r="E216" s="156"/>
      <c r="F216" s="156"/>
      <c r="G216" s="156"/>
      <c r="H216" s="156"/>
    </row>
    <row r="217" spans="3:8" ht="12.75">
      <c r="C217" s="156"/>
      <c r="D217" s="156"/>
      <c r="E217" s="156"/>
      <c r="F217" s="156"/>
      <c r="G217" s="156"/>
      <c r="H217" s="156"/>
    </row>
    <row r="218" spans="3:8" ht="12.75">
      <c r="C218" s="156"/>
      <c r="D218" s="156"/>
      <c r="E218" s="156"/>
      <c r="F218" s="156"/>
      <c r="G218" s="156"/>
      <c r="H218" s="156"/>
    </row>
    <row r="219" spans="3:8" ht="12.75">
      <c r="C219" s="156"/>
      <c r="D219" s="156"/>
      <c r="E219" s="156"/>
      <c r="F219" s="156"/>
      <c r="G219" s="156"/>
      <c r="H219" s="156"/>
    </row>
    <row r="220" spans="3:8" ht="12.75">
      <c r="C220" s="156"/>
      <c r="D220" s="156"/>
      <c r="E220" s="156"/>
      <c r="F220" s="156"/>
      <c r="G220" s="156"/>
      <c r="H220" s="156"/>
    </row>
    <row r="221" spans="3:8" ht="12.75">
      <c r="C221" s="156"/>
      <c r="D221" s="156"/>
      <c r="E221" s="156"/>
      <c r="F221" s="156"/>
      <c r="G221" s="156"/>
      <c r="H221" s="156"/>
    </row>
    <row r="222" spans="3:8" ht="12.75">
      <c r="C222" s="156"/>
      <c r="D222" s="156"/>
      <c r="E222" s="156"/>
      <c r="F222" s="156"/>
      <c r="G222" s="156"/>
      <c r="H222" s="156"/>
    </row>
    <row r="223" spans="3:8" ht="12.75">
      <c r="C223" s="156"/>
      <c r="D223" s="156"/>
      <c r="E223" s="156"/>
      <c r="F223" s="156"/>
      <c r="G223" s="156"/>
      <c r="H223" s="156"/>
    </row>
    <row r="224" spans="3:8" ht="12.75">
      <c r="C224" s="156"/>
      <c r="D224" s="156"/>
      <c r="E224" s="156"/>
      <c r="F224" s="156"/>
      <c r="G224" s="156"/>
      <c r="H224" s="156"/>
    </row>
    <row r="225" spans="3:8" ht="12.75">
      <c r="C225" s="156"/>
      <c r="D225" s="156"/>
      <c r="E225" s="156"/>
      <c r="F225" s="156"/>
      <c r="G225" s="156"/>
      <c r="H225" s="156"/>
    </row>
    <row r="226" spans="3:8" ht="12.75">
      <c r="C226" s="156"/>
      <c r="D226" s="156"/>
      <c r="E226" s="156"/>
      <c r="F226" s="156"/>
      <c r="G226" s="156"/>
      <c r="H226" s="156"/>
    </row>
    <row r="227" spans="3:8" ht="12.75">
      <c r="C227" s="156"/>
      <c r="D227" s="156"/>
      <c r="E227" s="156"/>
      <c r="F227" s="156"/>
      <c r="G227" s="156"/>
      <c r="H227" s="156"/>
    </row>
    <row r="228" spans="3:8" ht="12.75">
      <c r="C228" s="156"/>
      <c r="D228" s="156"/>
      <c r="E228" s="156"/>
      <c r="F228" s="156"/>
      <c r="G228" s="156"/>
      <c r="H228" s="156"/>
    </row>
    <row r="229" spans="3:8" ht="12.75">
      <c r="C229" s="156"/>
      <c r="D229" s="156"/>
      <c r="E229" s="156"/>
      <c r="F229" s="156"/>
      <c r="G229" s="156"/>
      <c r="H229" s="156"/>
    </row>
    <row r="230" spans="3:8" ht="12.75">
      <c r="C230" s="156"/>
      <c r="D230" s="156"/>
      <c r="E230" s="156"/>
      <c r="F230" s="156"/>
      <c r="G230" s="156"/>
      <c r="H230" s="156"/>
    </row>
    <row r="231" spans="3:8" ht="12.75">
      <c r="C231" s="156"/>
      <c r="D231" s="156"/>
      <c r="E231" s="156"/>
      <c r="F231" s="156"/>
      <c r="G231" s="156"/>
      <c r="H231" s="156"/>
    </row>
    <row r="232" spans="3:8" ht="12.75">
      <c r="C232" s="156"/>
      <c r="D232" s="156"/>
      <c r="E232" s="156"/>
      <c r="F232" s="156"/>
      <c r="G232" s="156"/>
      <c r="H232" s="156"/>
    </row>
    <row r="233" spans="3:8" ht="12.75">
      <c r="C233" s="156"/>
      <c r="D233" s="156"/>
      <c r="E233" s="156"/>
      <c r="F233" s="156"/>
      <c r="G233" s="156"/>
      <c r="H233" s="156"/>
    </row>
    <row r="234" spans="3:8" ht="12.75">
      <c r="C234" s="156"/>
      <c r="D234" s="156"/>
      <c r="E234" s="156"/>
      <c r="F234" s="156"/>
      <c r="G234" s="156"/>
      <c r="H234" s="156"/>
    </row>
    <row r="235" spans="3:8" ht="12.75">
      <c r="C235" s="156"/>
      <c r="D235" s="156"/>
      <c r="E235" s="156"/>
      <c r="F235" s="156"/>
      <c r="G235" s="156"/>
      <c r="H235" s="156"/>
    </row>
    <row r="236" spans="3:8" ht="12.75">
      <c r="C236" s="156"/>
      <c r="D236" s="156"/>
      <c r="E236" s="156"/>
      <c r="F236" s="156"/>
      <c r="G236" s="156"/>
      <c r="H236" s="156"/>
    </row>
    <row r="237" spans="3:8" ht="12.75">
      <c r="C237" s="156"/>
      <c r="D237" s="156"/>
      <c r="E237" s="156"/>
      <c r="F237" s="156"/>
      <c r="G237" s="156"/>
      <c r="H237" s="156"/>
    </row>
    <row r="238" spans="3:8" ht="12.75">
      <c r="C238" s="156"/>
      <c r="D238" s="156"/>
      <c r="E238" s="156"/>
      <c r="F238" s="156"/>
      <c r="G238" s="156"/>
      <c r="H238" s="156"/>
    </row>
    <row r="239" spans="3:8" ht="12.75">
      <c r="C239" s="156"/>
      <c r="D239" s="156"/>
      <c r="E239" s="156"/>
      <c r="F239" s="156"/>
      <c r="G239" s="156"/>
      <c r="H239" s="156"/>
    </row>
    <row r="240" spans="3:8" ht="12.75">
      <c r="C240" s="156"/>
      <c r="D240" s="156"/>
      <c r="E240" s="156"/>
      <c r="F240" s="156"/>
      <c r="G240" s="156"/>
      <c r="H240" s="156"/>
    </row>
    <row r="241" spans="3:8" ht="12.75">
      <c r="C241" s="156"/>
      <c r="D241" s="156"/>
      <c r="E241" s="156"/>
      <c r="F241" s="156"/>
      <c r="G241" s="156"/>
      <c r="H241" s="156"/>
    </row>
    <row r="242" spans="3:8" ht="12.75">
      <c r="C242" s="156"/>
      <c r="D242" s="156"/>
      <c r="E242" s="156"/>
      <c r="F242" s="156"/>
      <c r="G242" s="156"/>
      <c r="H242" s="156"/>
    </row>
    <row r="243" spans="3:8" ht="12.75">
      <c r="C243" s="156"/>
      <c r="D243" s="156"/>
      <c r="E243" s="156"/>
      <c r="F243" s="156"/>
      <c r="G243" s="156"/>
      <c r="H243" s="156"/>
    </row>
  </sheetData>
  <mergeCells count="29">
    <mergeCell ref="A1:C1"/>
    <mergeCell ref="A5:H5"/>
    <mergeCell ref="A7:A8"/>
    <mergeCell ref="B7:B8"/>
    <mergeCell ref="C7:C8"/>
    <mergeCell ref="D7:H7"/>
    <mergeCell ref="A9:H9"/>
    <mergeCell ref="A10:A11"/>
    <mergeCell ref="A15:H15"/>
    <mergeCell ref="A16:A20"/>
    <mergeCell ref="A22:A24"/>
    <mergeCell ref="A26:A28"/>
    <mergeCell ref="A38:A39"/>
    <mergeCell ref="B38:B39"/>
    <mergeCell ref="C38:C39"/>
    <mergeCell ref="D38:H38"/>
    <mergeCell ref="A40:H40"/>
    <mergeCell ref="A41:A43"/>
    <mergeCell ref="A49:H49"/>
    <mergeCell ref="A50:A55"/>
    <mergeCell ref="A62:A63"/>
    <mergeCell ref="B62:B63"/>
    <mergeCell ref="C62:C63"/>
    <mergeCell ref="D62:H62"/>
    <mergeCell ref="A76:A80"/>
    <mergeCell ref="A64:H64"/>
    <mergeCell ref="A65:A68"/>
    <mergeCell ref="A70:A73"/>
    <mergeCell ref="A75:H75"/>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Q63"/>
  <sheetViews>
    <sheetView tabSelected="1" workbookViewId="0" topLeftCell="B1">
      <selection activeCell="E1" sqref="E1"/>
    </sheetView>
  </sheetViews>
  <sheetFormatPr defaultColWidth="9.140625" defaultRowHeight="12.75"/>
  <cols>
    <col min="1" max="1" width="3.00390625" style="0" customWidth="1"/>
    <col min="2" max="2" width="27.7109375" style="0" customWidth="1"/>
    <col min="3" max="3" width="11.28125" style="0" customWidth="1"/>
    <col min="4" max="4" width="11.421875" style="0" customWidth="1"/>
    <col min="5" max="5" width="14.7109375" style="0" bestFit="1" customWidth="1"/>
    <col min="6" max="6" width="10.8515625" style="0" customWidth="1"/>
    <col min="7" max="7" width="11.28125" style="0" customWidth="1"/>
    <col min="8" max="8" width="8.28125" style="0" customWidth="1"/>
    <col min="9" max="9" width="11.00390625" style="0" customWidth="1"/>
    <col min="10" max="10" width="11.8515625" style="0" customWidth="1"/>
    <col min="11" max="11" width="9.421875" style="0" customWidth="1"/>
    <col min="12" max="12" width="10.8515625" style="0" customWidth="1"/>
  </cols>
  <sheetData>
    <row r="1" spans="2:12" ht="30" customHeight="1">
      <c r="B1" s="287" t="s">
        <v>250</v>
      </c>
      <c r="C1" s="287"/>
      <c r="D1" s="287"/>
      <c r="G1" s="390" t="s">
        <v>111</v>
      </c>
      <c r="H1" s="390"/>
      <c r="I1" s="390"/>
      <c r="J1" s="390"/>
      <c r="K1" s="390"/>
      <c r="L1" s="390"/>
    </row>
    <row r="2" spans="7:11" ht="12.75">
      <c r="G2" s="157"/>
      <c r="H2" s="157"/>
      <c r="I2" s="157"/>
      <c r="J2" s="157"/>
      <c r="K2" s="157"/>
    </row>
    <row r="3" spans="1:43" ht="21.75" customHeight="1">
      <c r="A3" s="391" t="s">
        <v>112</v>
      </c>
      <c r="B3" s="391"/>
      <c r="C3" s="391"/>
      <c r="D3" s="391"/>
      <c r="E3" s="391"/>
      <c r="F3" s="391"/>
      <c r="G3" s="391"/>
      <c r="H3" s="391"/>
      <c r="I3" s="391"/>
      <c r="J3" s="391"/>
      <c r="K3" s="391"/>
      <c r="L3" s="391"/>
      <c r="V3" s="389"/>
      <c r="W3" s="389"/>
      <c r="X3" s="389"/>
      <c r="Y3" s="389"/>
      <c r="Z3" s="389"/>
      <c r="AA3" s="389"/>
      <c r="AB3" s="389"/>
      <c r="AC3" s="389"/>
      <c r="AD3" s="389"/>
      <c r="AE3" s="389"/>
      <c r="AF3" s="389"/>
      <c r="AG3" s="389"/>
      <c r="AH3" s="389"/>
      <c r="AI3" s="389"/>
      <c r="AJ3" s="389"/>
      <c r="AK3" s="389"/>
      <c r="AL3" s="389"/>
      <c r="AM3" s="389"/>
      <c r="AN3" s="389"/>
      <c r="AO3" s="389"/>
      <c r="AP3" s="389"/>
      <c r="AQ3" s="389"/>
    </row>
    <row r="4" spans="1:43" ht="29.25" customHeight="1">
      <c r="A4" s="388" t="s">
        <v>113</v>
      </c>
      <c r="B4" s="388"/>
      <c r="C4" s="388"/>
      <c r="D4" s="388"/>
      <c r="E4" s="388"/>
      <c r="F4" s="388"/>
      <c r="G4" s="388"/>
      <c r="H4" s="388"/>
      <c r="I4" s="388"/>
      <c r="J4" s="388"/>
      <c r="K4" s="388"/>
      <c r="L4" s="388"/>
      <c r="V4" s="389"/>
      <c r="W4" s="389"/>
      <c r="X4" s="389"/>
      <c r="Y4" s="389"/>
      <c r="Z4" s="389"/>
      <c r="AA4" s="389"/>
      <c r="AB4" s="389"/>
      <c r="AC4" s="389"/>
      <c r="AD4" s="389"/>
      <c r="AE4" s="389"/>
      <c r="AF4" s="389"/>
      <c r="AG4" s="389"/>
      <c r="AH4" s="389"/>
      <c r="AI4" s="389"/>
      <c r="AJ4" s="389"/>
      <c r="AK4" s="389"/>
      <c r="AL4" s="389"/>
      <c r="AM4" s="389"/>
      <c r="AN4" s="389"/>
      <c r="AO4" s="389"/>
      <c r="AP4" s="389"/>
      <c r="AQ4" s="389"/>
    </row>
    <row r="5" ht="23.25" customHeight="1" thickBot="1"/>
    <row r="6" spans="1:12" ht="14.25" customHeight="1" thickTop="1">
      <c r="A6" s="375" t="s">
        <v>114</v>
      </c>
      <c r="B6" s="377" t="s">
        <v>115</v>
      </c>
      <c r="C6" s="379" t="s">
        <v>116</v>
      </c>
      <c r="D6" s="379" t="s">
        <v>117</v>
      </c>
      <c r="E6" s="381"/>
      <c r="F6" s="382"/>
      <c r="G6" s="382"/>
      <c r="H6" s="382"/>
      <c r="I6" s="382"/>
      <c r="J6" s="382"/>
      <c r="K6" s="382"/>
      <c r="L6" s="383"/>
    </row>
    <row r="7" spans="1:12" ht="12.75" customHeight="1">
      <c r="A7" s="376"/>
      <c r="B7" s="378"/>
      <c r="C7" s="380"/>
      <c r="D7" s="380"/>
      <c r="E7" s="384" t="s">
        <v>118</v>
      </c>
      <c r="F7" s="384"/>
      <c r="G7" s="384"/>
      <c r="H7" s="384"/>
      <c r="I7" s="384"/>
      <c r="J7" s="384"/>
      <c r="K7" s="384"/>
      <c r="L7" s="385"/>
    </row>
    <row r="8" spans="1:12" ht="16.5" customHeight="1">
      <c r="A8" s="376"/>
      <c r="B8" s="378"/>
      <c r="C8" s="380"/>
      <c r="D8" s="380"/>
      <c r="E8" s="386" t="s">
        <v>119</v>
      </c>
      <c r="F8" s="386"/>
      <c r="G8" s="386"/>
      <c r="H8" s="386"/>
      <c r="I8" s="386" t="s">
        <v>120</v>
      </c>
      <c r="J8" s="386"/>
      <c r="K8" s="386"/>
      <c r="L8" s="387"/>
    </row>
    <row r="9" spans="1:12" ht="12.75" customHeight="1">
      <c r="A9" s="376"/>
      <c r="B9" s="378"/>
      <c r="C9" s="380"/>
      <c r="D9" s="380"/>
      <c r="E9" s="373" t="s">
        <v>121</v>
      </c>
      <c r="F9" s="370" t="s">
        <v>122</v>
      </c>
      <c r="G9" s="371"/>
      <c r="H9" s="372"/>
      <c r="I9" s="373" t="s">
        <v>123</v>
      </c>
      <c r="J9" s="373" t="s">
        <v>122</v>
      </c>
      <c r="K9" s="373"/>
      <c r="L9" s="374"/>
    </row>
    <row r="10" spans="1:12" ht="30.75" customHeight="1">
      <c r="A10" s="376"/>
      <c r="B10" s="378"/>
      <c r="C10" s="380"/>
      <c r="D10" s="380"/>
      <c r="E10" s="373"/>
      <c r="F10" s="159" t="s">
        <v>124</v>
      </c>
      <c r="G10" s="159" t="s">
        <v>125</v>
      </c>
      <c r="H10" s="159" t="s">
        <v>126</v>
      </c>
      <c r="I10" s="373"/>
      <c r="J10" s="161" t="s">
        <v>127</v>
      </c>
      <c r="K10" s="159" t="s">
        <v>125</v>
      </c>
      <c r="L10" s="160" t="s">
        <v>126</v>
      </c>
    </row>
    <row r="11" spans="1:12" ht="12" customHeight="1">
      <c r="A11" s="162">
        <v>1</v>
      </c>
      <c r="B11" s="163">
        <v>2</v>
      </c>
      <c r="C11" s="164">
        <v>3</v>
      </c>
      <c r="D11" s="164">
        <v>4</v>
      </c>
      <c r="E11" s="163">
        <v>5</v>
      </c>
      <c r="F11" s="163">
        <v>6</v>
      </c>
      <c r="G11" s="164">
        <v>7</v>
      </c>
      <c r="H11" s="163">
        <v>8</v>
      </c>
      <c r="I11" s="163">
        <v>9</v>
      </c>
      <c r="J11" s="163">
        <v>10</v>
      </c>
      <c r="K11" s="164">
        <v>11</v>
      </c>
      <c r="L11" s="165">
        <v>12</v>
      </c>
    </row>
    <row r="12" spans="1:12" ht="17.25" customHeight="1">
      <c r="A12" s="166" t="s">
        <v>128</v>
      </c>
      <c r="B12" s="167" t="s">
        <v>129</v>
      </c>
      <c r="C12" s="168"/>
      <c r="D12" s="169">
        <f>E12+I12</f>
        <v>38156817</v>
      </c>
      <c r="E12" s="169">
        <f>SUM(F12:H12)</f>
        <v>16799600</v>
      </c>
      <c r="F12" s="170">
        <f>F20+F28+F39+F45+F51</f>
        <v>12108156</v>
      </c>
      <c r="G12" s="171">
        <f>G20</f>
        <v>4691444</v>
      </c>
      <c r="H12" s="171">
        <f>SUM(H28)</f>
        <v>0</v>
      </c>
      <c r="I12" s="169">
        <f>SUM(J12:L12)</f>
        <v>21357217</v>
      </c>
      <c r="J12" s="171">
        <f>SUM(J28)</f>
        <v>0</v>
      </c>
      <c r="K12" s="171">
        <f>SUM(K28)</f>
        <v>0</v>
      </c>
      <c r="L12" s="172">
        <f>L20+L28+L39+L51</f>
        <v>21357217</v>
      </c>
    </row>
    <row r="13" spans="1:12" ht="17.25" customHeight="1">
      <c r="A13" s="349" t="s">
        <v>130</v>
      </c>
      <c r="B13" s="173" t="s">
        <v>131</v>
      </c>
      <c r="C13" s="362"/>
      <c r="D13" s="362"/>
      <c r="E13" s="362"/>
      <c r="F13" s="362"/>
      <c r="G13" s="362"/>
      <c r="H13" s="362"/>
      <c r="I13" s="362"/>
      <c r="J13" s="362"/>
      <c r="K13" s="362"/>
      <c r="L13" s="363"/>
    </row>
    <row r="14" spans="1:12" ht="17.25" customHeight="1">
      <c r="A14" s="350"/>
      <c r="B14" s="174" t="s">
        <v>132</v>
      </c>
      <c r="C14" s="362"/>
      <c r="D14" s="362"/>
      <c r="E14" s="362"/>
      <c r="F14" s="362"/>
      <c r="G14" s="362"/>
      <c r="H14" s="362"/>
      <c r="I14" s="362"/>
      <c r="J14" s="362"/>
      <c r="K14" s="362"/>
      <c r="L14" s="363"/>
    </row>
    <row r="15" spans="1:12" ht="17.25" customHeight="1">
      <c r="A15" s="350"/>
      <c r="B15" s="354" t="s">
        <v>133</v>
      </c>
      <c r="C15" s="367" t="s">
        <v>134</v>
      </c>
      <c r="D15" s="175"/>
      <c r="E15" s="356"/>
      <c r="F15" s="356"/>
      <c r="G15" s="358"/>
      <c r="H15" s="356"/>
      <c r="I15" s="356"/>
      <c r="J15" s="358"/>
      <c r="K15" s="358"/>
      <c r="L15" s="360"/>
    </row>
    <row r="16" spans="1:12" ht="72" customHeight="1">
      <c r="A16" s="350"/>
      <c r="B16" s="355"/>
      <c r="C16" s="368"/>
      <c r="D16" s="178"/>
      <c r="E16" s="357"/>
      <c r="F16" s="357"/>
      <c r="G16" s="359"/>
      <c r="H16" s="357"/>
      <c r="I16" s="357"/>
      <c r="J16" s="359"/>
      <c r="K16" s="359"/>
      <c r="L16" s="361"/>
    </row>
    <row r="17" spans="1:12" ht="18" customHeight="1">
      <c r="A17" s="350"/>
      <c r="B17" s="176" t="s">
        <v>135</v>
      </c>
      <c r="C17" s="368"/>
      <c r="D17" s="169">
        <f>E17+I17</f>
        <v>464387</v>
      </c>
      <c r="E17" s="169">
        <f>SUM(F17:H17)</f>
        <v>464387</v>
      </c>
      <c r="F17" s="169">
        <v>464387</v>
      </c>
      <c r="G17" s="169">
        <v>0</v>
      </c>
      <c r="H17" s="169"/>
      <c r="I17" s="169">
        <v>0</v>
      </c>
      <c r="J17" s="179"/>
      <c r="K17" s="179"/>
      <c r="L17" s="180">
        <v>0</v>
      </c>
    </row>
    <row r="18" spans="1:12" ht="15" customHeight="1">
      <c r="A18" s="350"/>
      <c r="B18" s="176" t="s">
        <v>136</v>
      </c>
      <c r="C18" s="368"/>
      <c r="D18" s="169">
        <f>E18+I18</f>
        <v>13245987</v>
      </c>
      <c r="E18" s="169">
        <f>SUM(F18:H18)</f>
        <v>4794653</v>
      </c>
      <c r="F18" s="169">
        <v>2450569</v>
      </c>
      <c r="G18" s="169">
        <v>2344084</v>
      </c>
      <c r="H18" s="169"/>
      <c r="I18" s="169">
        <f>SUM(J18:L18)</f>
        <v>8451334</v>
      </c>
      <c r="J18" s="179"/>
      <c r="K18" s="179"/>
      <c r="L18" s="180">
        <v>8451334</v>
      </c>
    </row>
    <row r="19" spans="1:12" ht="17.25" customHeight="1">
      <c r="A19" s="350"/>
      <c r="B19" s="176" t="s">
        <v>137</v>
      </c>
      <c r="C19" s="368"/>
      <c r="D19" s="169">
        <f>E19+I19</f>
        <v>13245988</v>
      </c>
      <c r="E19" s="169">
        <f>SUM(F19:H19)</f>
        <v>4782849</v>
      </c>
      <c r="F19" s="169">
        <v>2435489</v>
      </c>
      <c r="G19" s="169">
        <v>2347360</v>
      </c>
      <c r="H19" s="169">
        <f>SUM(H15)</f>
        <v>0</v>
      </c>
      <c r="I19" s="169">
        <f>SUM(J19:L19)</f>
        <v>8463139</v>
      </c>
      <c r="J19" s="179">
        <f>SUM(J15)</f>
        <v>0</v>
      </c>
      <c r="K19" s="179">
        <f>SUM(K15)</f>
        <v>0</v>
      </c>
      <c r="L19" s="180">
        <v>8463139</v>
      </c>
    </row>
    <row r="20" spans="1:12" ht="17.25" customHeight="1">
      <c r="A20" s="351"/>
      <c r="B20" s="181" t="s">
        <v>138</v>
      </c>
      <c r="C20" s="369"/>
      <c r="D20" s="169">
        <f>E20+I20</f>
        <v>26956362</v>
      </c>
      <c r="E20" s="182">
        <f>SUM(E17:E19)</f>
        <v>10041889</v>
      </c>
      <c r="F20" s="182">
        <f>SUM(F17:F19)</f>
        <v>5350445</v>
      </c>
      <c r="G20" s="182">
        <f aca="true" t="shared" si="0" ref="G20:L20">SUM(G17:G19)</f>
        <v>4691444</v>
      </c>
      <c r="H20" s="182">
        <f t="shared" si="0"/>
        <v>0</v>
      </c>
      <c r="I20" s="182">
        <f t="shared" si="0"/>
        <v>16914473</v>
      </c>
      <c r="J20" s="182">
        <f t="shared" si="0"/>
        <v>0</v>
      </c>
      <c r="K20" s="182">
        <f t="shared" si="0"/>
        <v>0</v>
      </c>
      <c r="L20" s="172">
        <f t="shared" si="0"/>
        <v>16914473</v>
      </c>
    </row>
    <row r="21" spans="1:12" ht="12.75">
      <c r="A21" s="349" t="s">
        <v>139</v>
      </c>
      <c r="B21" s="173" t="s">
        <v>140</v>
      </c>
      <c r="C21" s="362"/>
      <c r="D21" s="362"/>
      <c r="E21" s="362"/>
      <c r="F21" s="362"/>
      <c r="G21" s="362"/>
      <c r="H21" s="362"/>
      <c r="I21" s="362"/>
      <c r="J21" s="362"/>
      <c r="K21" s="362"/>
      <c r="L21" s="363"/>
    </row>
    <row r="22" spans="1:12" ht="38.25">
      <c r="A22" s="350"/>
      <c r="B22" s="174" t="s">
        <v>141</v>
      </c>
      <c r="C22" s="362"/>
      <c r="D22" s="362"/>
      <c r="E22" s="362"/>
      <c r="F22" s="362"/>
      <c r="G22" s="362"/>
      <c r="H22" s="362"/>
      <c r="I22" s="362"/>
      <c r="J22" s="362"/>
      <c r="K22" s="362"/>
      <c r="L22" s="363"/>
    </row>
    <row r="23" spans="1:12" ht="12" customHeight="1">
      <c r="A23" s="350"/>
      <c r="B23" s="354" t="s">
        <v>216</v>
      </c>
      <c r="C23" s="367" t="s">
        <v>134</v>
      </c>
      <c r="D23" s="356"/>
      <c r="E23" s="356"/>
      <c r="F23" s="356"/>
      <c r="G23" s="358">
        <v>0</v>
      </c>
      <c r="H23" s="356">
        <v>0</v>
      </c>
      <c r="I23" s="356"/>
      <c r="J23" s="358">
        <v>0</v>
      </c>
      <c r="K23" s="358">
        <v>0</v>
      </c>
      <c r="L23" s="360"/>
    </row>
    <row r="24" spans="1:12" ht="36.75" customHeight="1">
      <c r="A24" s="350"/>
      <c r="B24" s="355"/>
      <c r="C24" s="368"/>
      <c r="D24" s="357"/>
      <c r="E24" s="357"/>
      <c r="F24" s="357"/>
      <c r="G24" s="359"/>
      <c r="H24" s="357"/>
      <c r="I24" s="357"/>
      <c r="J24" s="359"/>
      <c r="K24" s="359"/>
      <c r="L24" s="361"/>
    </row>
    <row r="25" spans="1:12" ht="13.5" customHeight="1">
      <c r="A25" s="350"/>
      <c r="B25" s="176" t="s">
        <v>135</v>
      </c>
      <c r="C25" s="368"/>
      <c r="D25" s="182">
        <f>E25+I25</f>
        <v>100000</v>
      </c>
      <c r="E25" s="169">
        <f>SUM(F25:H25)</f>
        <v>100000</v>
      </c>
      <c r="F25" s="169">
        <v>100000</v>
      </c>
      <c r="G25" s="179">
        <f aca="true" t="shared" si="1" ref="G25:H27">SUM(G23)</f>
        <v>0</v>
      </c>
      <c r="H25" s="169">
        <f t="shared" si="1"/>
        <v>0</v>
      </c>
      <c r="I25" s="169">
        <f>SUM(J25:L25)</f>
        <v>0</v>
      </c>
      <c r="J25" s="179">
        <f aca="true" t="shared" si="2" ref="J25:K27">SUM(J23)</f>
        <v>0</v>
      </c>
      <c r="K25" s="179">
        <f t="shared" si="2"/>
        <v>0</v>
      </c>
      <c r="L25" s="180">
        <v>0</v>
      </c>
    </row>
    <row r="26" spans="1:12" ht="13.5" customHeight="1">
      <c r="A26" s="350"/>
      <c r="B26" s="176" t="s">
        <v>136</v>
      </c>
      <c r="C26" s="368"/>
      <c r="D26" s="182">
        <f>E26+I26</f>
        <v>4450000</v>
      </c>
      <c r="E26" s="169">
        <f>SUM(F26:H26)</f>
        <v>2950000</v>
      </c>
      <c r="F26" s="169">
        <f>590000+2360000</f>
        <v>2950000</v>
      </c>
      <c r="G26" s="179">
        <f t="shared" si="1"/>
        <v>0</v>
      </c>
      <c r="H26" s="169">
        <f t="shared" si="1"/>
        <v>0</v>
      </c>
      <c r="I26" s="169">
        <f>SUM(J26:L26)</f>
        <v>1500000</v>
      </c>
      <c r="J26" s="179">
        <f t="shared" si="2"/>
        <v>0</v>
      </c>
      <c r="K26" s="179">
        <f t="shared" si="2"/>
        <v>0</v>
      </c>
      <c r="L26" s="180">
        <v>1500000</v>
      </c>
    </row>
    <row r="27" spans="1:12" ht="13.5" customHeight="1">
      <c r="A27" s="350"/>
      <c r="B27" s="176" t="s">
        <v>137</v>
      </c>
      <c r="C27" s="368"/>
      <c r="D27" s="182">
        <f>E27+I27</f>
        <v>4450000</v>
      </c>
      <c r="E27" s="169">
        <f>SUM(F27:H27)</f>
        <v>2950000</v>
      </c>
      <c r="F27" s="169">
        <f>590000+2360000</f>
        <v>2950000</v>
      </c>
      <c r="G27" s="179">
        <f t="shared" si="1"/>
        <v>0</v>
      </c>
      <c r="H27" s="169">
        <f t="shared" si="1"/>
        <v>0</v>
      </c>
      <c r="I27" s="169">
        <f>SUM(J27:L27)</f>
        <v>1500000</v>
      </c>
      <c r="J27" s="179">
        <f t="shared" si="2"/>
        <v>0</v>
      </c>
      <c r="K27" s="179">
        <f t="shared" si="2"/>
        <v>0</v>
      </c>
      <c r="L27" s="180">
        <v>1500000</v>
      </c>
    </row>
    <row r="28" spans="1:12" ht="14.25" customHeight="1" thickBot="1">
      <c r="A28" s="351"/>
      <c r="B28" s="181" t="s">
        <v>138</v>
      </c>
      <c r="C28" s="369"/>
      <c r="D28" s="182">
        <f>SUM(D25:D27)</f>
        <v>9000000</v>
      </c>
      <c r="E28" s="182">
        <f>SUM(E25:E27)</f>
        <v>6000000</v>
      </c>
      <c r="F28" s="182">
        <f>SUM(F25:F27)</f>
        <v>6000000</v>
      </c>
      <c r="G28" s="182">
        <f>SUM(G24:G24)</f>
        <v>0</v>
      </c>
      <c r="H28" s="182">
        <f>SUM(H23:H23)</f>
        <v>0</v>
      </c>
      <c r="I28" s="182">
        <f>SUM(I25:I27)</f>
        <v>3000000</v>
      </c>
      <c r="J28" s="182">
        <f>SUM(J24:J24)</f>
        <v>0</v>
      </c>
      <c r="K28" s="182">
        <f>SUM(K24:K24)</f>
        <v>0</v>
      </c>
      <c r="L28" s="183">
        <f>SUM(L25:L27)</f>
        <v>3000000</v>
      </c>
    </row>
    <row r="29" spans="1:12" ht="14.25" customHeight="1" thickTop="1">
      <c r="A29" s="375" t="s">
        <v>114</v>
      </c>
      <c r="B29" s="377" t="s">
        <v>115</v>
      </c>
      <c r="C29" s="379" t="s">
        <v>116</v>
      </c>
      <c r="D29" s="379" t="s">
        <v>117</v>
      </c>
      <c r="E29" s="381"/>
      <c r="F29" s="382"/>
      <c r="G29" s="382"/>
      <c r="H29" s="382"/>
      <c r="I29" s="382"/>
      <c r="J29" s="382"/>
      <c r="K29" s="382"/>
      <c r="L29" s="383"/>
    </row>
    <row r="30" spans="1:12" ht="14.25" customHeight="1">
      <c r="A30" s="376"/>
      <c r="B30" s="378"/>
      <c r="C30" s="380"/>
      <c r="D30" s="380"/>
      <c r="E30" s="384" t="s">
        <v>118</v>
      </c>
      <c r="F30" s="384"/>
      <c r="G30" s="384"/>
      <c r="H30" s="384"/>
      <c r="I30" s="384"/>
      <c r="J30" s="384"/>
      <c r="K30" s="384"/>
      <c r="L30" s="385"/>
    </row>
    <row r="31" spans="1:12" ht="14.25" customHeight="1">
      <c r="A31" s="376"/>
      <c r="B31" s="378"/>
      <c r="C31" s="380"/>
      <c r="D31" s="380"/>
      <c r="E31" s="386" t="s">
        <v>119</v>
      </c>
      <c r="F31" s="386"/>
      <c r="G31" s="386"/>
      <c r="H31" s="386"/>
      <c r="I31" s="386" t="s">
        <v>120</v>
      </c>
      <c r="J31" s="386"/>
      <c r="K31" s="386"/>
      <c r="L31" s="387"/>
    </row>
    <row r="32" spans="1:12" ht="14.25" customHeight="1">
      <c r="A32" s="376"/>
      <c r="B32" s="378"/>
      <c r="C32" s="380"/>
      <c r="D32" s="380"/>
      <c r="E32" s="373" t="s">
        <v>121</v>
      </c>
      <c r="F32" s="370" t="s">
        <v>122</v>
      </c>
      <c r="G32" s="371"/>
      <c r="H32" s="372"/>
      <c r="I32" s="373" t="s">
        <v>123</v>
      </c>
      <c r="J32" s="373" t="s">
        <v>122</v>
      </c>
      <c r="K32" s="373"/>
      <c r="L32" s="374"/>
    </row>
    <row r="33" spans="1:12" ht="34.5" customHeight="1">
      <c r="A33" s="376"/>
      <c r="B33" s="378"/>
      <c r="C33" s="380"/>
      <c r="D33" s="380"/>
      <c r="E33" s="373"/>
      <c r="F33" s="159" t="s">
        <v>124</v>
      </c>
      <c r="G33" s="159" t="s">
        <v>125</v>
      </c>
      <c r="H33" s="159" t="s">
        <v>126</v>
      </c>
      <c r="I33" s="373"/>
      <c r="J33" s="161" t="s">
        <v>127</v>
      </c>
      <c r="K33" s="159" t="s">
        <v>125</v>
      </c>
      <c r="L33" s="160" t="s">
        <v>126</v>
      </c>
    </row>
    <row r="34" spans="1:12" ht="17.25" customHeight="1">
      <c r="A34" s="349" t="s">
        <v>142</v>
      </c>
      <c r="B34" s="173" t="s">
        <v>131</v>
      </c>
      <c r="C34" s="362"/>
      <c r="D34" s="362"/>
      <c r="E34" s="362"/>
      <c r="F34" s="362"/>
      <c r="G34" s="362"/>
      <c r="H34" s="362"/>
      <c r="I34" s="362"/>
      <c r="J34" s="362"/>
      <c r="K34" s="362"/>
      <c r="L34" s="363"/>
    </row>
    <row r="35" spans="1:12" ht="17.25" customHeight="1">
      <c r="A35" s="350"/>
      <c r="B35" s="174" t="s">
        <v>143</v>
      </c>
      <c r="C35" s="362"/>
      <c r="D35" s="362"/>
      <c r="E35" s="362"/>
      <c r="F35" s="362"/>
      <c r="G35" s="362"/>
      <c r="H35" s="362"/>
      <c r="I35" s="362"/>
      <c r="J35" s="362"/>
      <c r="K35" s="362"/>
      <c r="L35" s="363"/>
    </row>
    <row r="36" spans="1:12" ht="17.25" customHeight="1">
      <c r="A36" s="350"/>
      <c r="B36" s="354" t="s">
        <v>144</v>
      </c>
      <c r="C36" s="367" t="s">
        <v>145</v>
      </c>
      <c r="D36" s="356"/>
      <c r="E36" s="356">
        <f>SUM(F36:H37)</f>
        <v>0</v>
      </c>
      <c r="F36" s="356">
        <v>0</v>
      </c>
      <c r="G36" s="358">
        <v>0</v>
      </c>
      <c r="H36" s="356">
        <v>0</v>
      </c>
      <c r="I36" s="356">
        <f>SUM(J36:L37)</f>
        <v>0</v>
      </c>
      <c r="J36" s="358">
        <v>0</v>
      </c>
      <c r="K36" s="358">
        <v>0</v>
      </c>
      <c r="L36" s="360">
        <v>0</v>
      </c>
    </row>
    <row r="37" spans="1:12" ht="36.75" customHeight="1">
      <c r="A37" s="350"/>
      <c r="B37" s="355"/>
      <c r="C37" s="368"/>
      <c r="D37" s="357"/>
      <c r="E37" s="357"/>
      <c r="F37" s="357"/>
      <c r="G37" s="359"/>
      <c r="H37" s="357"/>
      <c r="I37" s="357"/>
      <c r="J37" s="359"/>
      <c r="K37" s="359"/>
      <c r="L37" s="361"/>
    </row>
    <row r="38" spans="1:12" ht="17.25" customHeight="1">
      <c r="A38" s="350"/>
      <c r="B38" s="176" t="s">
        <v>135</v>
      </c>
      <c r="C38" s="368"/>
      <c r="D38" s="169">
        <f>E38+I38</f>
        <v>1724870</v>
      </c>
      <c r="E38" s="169">
        <f>SUM(F38:H38)</f>
        <v>282126</v>
      </c>
      <c r="F38" s="169">
        <f>282126</f>
        <v>282126</v>
      </c>
      <c r="G38" s="179">
        <f>SUM(G36)</f>
        <v>0</v>
      </c>
      <c r="H38" s="169">
        <f>SUM(H36)</f>
        <v>0</v>
      </c>
      <c r="I38" s="169">
        <f>SUM(J38:L38)</f>
        <v>1442744</v>
      </c>
      <c r="J38" s="179">
        <f>SUM(J36)</f>
        <v>0</v>
      </c>
      <c r="K38" s="179">
        <f>SUM(K36)</f>
        <v>0</v>
      </c>
      <c r="L38" s="180">
        <v>1442744</v>
      </c>
    </row>
    <row r="39" spans="1:12" ht="17.25" customHeight="1">
      <c r="A39" s="351"/>
      <c r="B39" s="181" t="s">
        <v>138</v>
      </c>
      <c r="C39" s="369"/>
      <c r="D39" s="182">
        <f>E39+I39</f>
        <v>1724870</v>
      </c>
      <c r="E39" s="182">
        <f>SUM(F39:H39)</f>
        <v>282126</v>
      </c>
      <c r="F39" s="182">
        <f>F38</f>
        <v>282126</v>
      </c>
      <c r="G39" s="182">
        <f>SUM(G37:G37)</f>
        <v>0</v>
      </c>
      <c r="H39" s="182">
        <f>SUM(H36:H36)</f>
        <v>0</v>
      </c>
      <c r="I39" s="182">
        <f>I38</f>
        <v>1442744</v>
      </c>
      <c r="J39" s="182">
        <f>SUM(J37:J37)</f>
        <v>0</v>
      </c>
      <c r="K39" s="182">
        <f>SUM(K37:K37)</f>
        <v>0</v>
      </c>
      <c r="L39" s="183">
        <f>L38</f>
        <v>1442744</v>
      </c>
    </row>
    <row r="40" spans="1:12" ht="17.25" customHeight="1">
      <c r="A40" s="349" t="s">
        <v>146</v>
      </c>
      <c r="B40" s="173" t="s">
        <v>140</v>
      </c>
      <c r="C40" s="362"/>
      <c r="D40" s="362"/>
      <c r="E40" s="362"/>
      <c r="F40" s="362"/>
      <c r="G40" s="362"/>
      <c r="H40" s="362"/>
      <c r="I40" s="362"/>
      <c r="J40" s="362"/>
      <c r="K40" s="362"/>
      <c r="L40" s="363"/>
    </row>
    <row r="41" spans="1:12" ht="28.5" customHeight="1">
      <c r="A41" s="350"/>
      <c r="B41" s="174" t="s">
        <v>147</v>
      </c>
      <c r="C41" s="362"/>
      <c r="D41" s="362"/>
      <c r="E41" s="362"/>
      <c r="F41" s="362"/>
      <c r="G41" s="362"/>
      <c r="H41" s="362"/>
      <c r="I41" s="362"/>
      <c r="J41" s="362"/>
      <c r="K41" s="362"/>
      <c r="L41" s="363"/>
    </row>
    <row r="42" spans="1:12" ht="17.25" customHeight="1">
      <c r="A42" s="350"/>
      <c r="B42" s="354" t="s">
        <v>148</v>
      </c>
      <c r="C42" s="367" t="s">
        <v>145</v>
      </c>
      <c r="D42" s="356"/>
      <c r="E42" s="356"/>
      <c r="F42" s="356"/>
      <c r="G42" s="358">
        <v>0</v>
      </c>
      <c r="H42" s="356">
        <v>0</v>
      </c>
      <c r="I42" s="356"/>
      <c r="J42" s="358">
        <v>0</v>
      </c>
      <c r="K42" s="358">
        <v>0</v>
      </c>
      <c r="L42" s="360"/>
    </row>
    <row r="43" spans="1:12" ht="17.25" customHeight="1">
      <c r="A43" s="350"/>
      <c r="B43" s="355"/>
      <c r="C43" s="368"/>
      <c r="D43" s="357"/>
      <c r="E43" s="357"/>
      <c r="F43" s="357"/>
      <c r="G43" s="359"/>
      <c r="H43" s="357"/>
      <c r="I43" s="357"/>
      <c r="J43" s="359"/>
      <c r="K43" s="359"/>
      <c r="L43" s="361"/>
    </row>
    <row r="44" spans="1:12" ht="17.25" customHeight="1">
      <c r="A44" s="350"/>
      <c r="B44" s="176" t="s">
        <v>135</v>
      </c>
      <c r="C44" s="368"/>
      <c r="D44" s="182">
        <f>E44+I44</f>
        <v>416885</v>
      </c>
      <c r="E44" s="169">
        <f>SUM(F44:H44)</f>
        <v>416885</v>
      </c>
      <c r="F44" s="169">
        <v>416885</v>
      </c>
      <c r="G44" s="179">
        <f>SUM(G42)</f>
        <v>0</v>
      </c>
      <c r="H44" s="169">
        <f>SUM(H42)</f>
        <v>0</v>
      </c>
      <c r="I44" s="169">
        <f>SUM(J44:L44)</f>
        <v>0</v>
      </c>
      <c r="J44" s="179">
        <f>SUM(J42)</f>
        <v>0</v>
      </c>
      <c r="K44" s="179">
        <f>SUM(K42)</f>
        <v>0</v>
      </c>
      <c r="L44" s="180">
        <v>0</v>
      </c>
    </row>
    <row r="45" spans="1:12" ht="17.25" customHeight="1">
      <c r="A45" s="351"/>
      <c r="B45" s="181" t="s">
        <v>138</v>
      </c>
      <c r="C45" s="369"/>
      <c r="D45" s="182">
        <f>E45+I45</f>
        <v>416885</v>
      </c>
      <c r="E45" s="182">
        <f>E44</f>
        <v>416885</v>
      </c>
      <c r="F45" s="182">
        <f>F44</f>
        <v>416885</v>
      </c>
      <c r="G45" s="182">
        <f>SUM(G43:G43)</f>
        <v>0</v>
      </c>
      <c r="H45" s="182">
        <f>SUM(H42:H42)</f>
        <v>0</v>
      </c>
      <c r="I45" s="182">
        <f>I44</f>
        <v>0</v>
      </c>
      <c r="J45" s="182">
        <f>SUM(J43:J43)</f>
        <v>0</v>
      </c>
      <c r="K45" s="182">
        <f>SUM(K43:K43)</f>
        <v>0</v>
      </c>
      <c r="L45" s="183">
        <f>L44</f>
        <v>0</v>
      </c>
    </row>
    <row r="46" spans="1:12" ht="17.25" customHeight="1">
      <c r="A46" s="349" t="s">
        <v>149</v>
      </c>
      <c r="B46" s="173" t="s">
        <v>140</v>
      </c>
      <c r="C46" s="362"/>
      <c r="D46" s="362"/>
      <c r="E46" s="362"/>
      <c r="F46" s="362"/>
      <c r="G46" s="362"/>
      <c r="H46" s="362"/>
      <c r="I46" s="362"/>
      <c r="J46" s="362"/>
      <c r="K46" s="362"/>
      <c r="L46" s="363"/>
    </row>
    <row r="47" spans="1:12" ht="43.5" customHeight="1">
      <c r="A47" s="350"/>
      <c r="B47" s="174" t="s">
        <v>141</v>
      </c>
      <c r="C47" s="362"/>
      <c r="D47" s="362"/>
      <c r="E47" s="362"/>
      <c r="F47" s="362"/>
      <c r="G47" s="362"/>
      <c r="H47" s="362"/>
      <c r="I47" s="362"/>
      <c r="J47" s="362"/>
      <c r="K47" s="362"/>
      <c r="L47" s="363"/>
    </row>
    <row r="48" spans="1:12" ht="17.25" customHeight="1">
      <c r="A48" s="350"/>
      <c r="B48" s="354" t="s">
        <v>150</v>
      </c>
      <c r="C48" s="364" t="s">
        <v>151</v>
      </c>
      <c r="D48" s="356"/>
      <c r="E48" s="356">
        <f>SUM(F48:H49)</f>
        <v>0</v>
      </c>
      <c r="F48" s="356"/>
      <c r="G48" s="358"/>
      <c r="H48" s="356">
        <v>0</v>
      </c>
      <c r="I48" s="356">
        <f>SUM(J48:L49)</f>
        <v>0</v>
      </c>
      <c r="J48" s="358"/>
      <c r="K48" s="358"/>
      <c r="L48" s="360"/>
    </row>
    <row r="49" spans="1:12" ht="18.75" customHeight="1">
      <c r="A49" s="350"/>
      <c r="B49" s="355"/>
      <c r="C49" s="365"/>
      <c r="D49" s="357"/>
      <c r="E49" s="357"/>
      <c r="F49" s="357"/>
      <c r="G49" s="359"/>
      <c r="H49" s="357"/>
      <c r="I49" s="357"/>
      <c r="J49" s="359"/>
      <c r="K49" s="359"/>
      <c r="L49" s="361"/>
    </row>
    <row r="50" spans="1:12" ht="17.25" customHeight="1">
      <c r="A50" s="350"/>
      <c r="B50" s="176" t="s">
        <v>135</v>
      </c>
      <c r="C50" s="365"/>
      <c r="D50" s="169">
        <f>E50+I50</f>
        <v>58700</v>
      </c>
      <c r="E50" s="169">
        <f>SUM(F50:H50)</f>
        <v>58700</v>
      </c>
      <c r="F50" s="169">
        <v>58700</v>
      </c>
      <c r="G50" s="179"/>
      <c r="H50" s="169"/>
      <c r="I50" s="169">
        <f>SUM(J50:L50)</f>
        <v>0</v>
      </c>
      <c r="J50" s="179"/>
      <c r="K50" s="179"/>
      <c r="L50" s="180">
        <v>0</v>
      </c>
    </row>
    <row r="51" spans="1:12" ht="17.25" customHeight="1" thickBot="1">
      <c r="A51" s="350"/>
      <c r="B51" s="184" t="s">
        <v>138</v>
      </c>
      <c r="C51" s="366"/>
      <c r="D51" s="185">
        <f aca="true" t="shared" si="3" ref="D51:L51">SUM(D50:D50)</f>
        <v>58700</v>
      </c>
      <c r="E51" s="185">
        <f t="shared" si="3"/>
        <v>58700</v>
      </c>
      <c r="F51" s="185">
        <f t="shared" si="3"/>
        <v>58700</v>
      </c>
      <c r="G51" s="185">
        <f t="shared" si="3"/>
        <v>0</v>
      </c>
      <c r="H51" s="185">
        <f t="shared" si="3"/>
        <v>0</v>
      </c>
      <c r="I51" s="185">
        <f t="shared" si="3"/>
        <v>0</v>
      </c>
      <c r="J51" s="185">
        <f t="shared" si="3"/>
        <v>0</v>
      </c>
      <c r="K51" s="185">
        <f t="shared" si="3"/>
        <v>0</v>
      </c>
      <c r="L51" s="186">
        <f t="shared" si="3"/>
        <v>0</v>
      </c>
    </row>
    <row r="52" spans="1:12" ht="17.25" customHeight="1" thickBot="1" thickTop="1">
      <c r="A52" s="187"/>
      <c r="B52" s="188"/>
      <c r="C52" s="189"/>
      <c r="D52" s="190"/>
      <c r="E52" s="190"/>
      <c r="F52" s="190"/>
      <c r="G52" s="190"/>
      <c r="H52" s="190"/>
      <c r="I52" s="190"/>
      <c r="J52" s="190"/>
      <c r="K52" s="190"/>
      <c r="L52" s="190"/>
    </row>
    <row r="53" spans="1:12" ht="17.25" customHeight="1" thickTop="1">
      <c r="A53" s="191" t="s">
        <v>152</v>
      </c>
      <c r="B53" s="192" t="s">
        <v>153</v>
      </c>
      <c r="C53" s="193">
        <v>0</v>
      </c>
      <c r="D53" s="194">
        <f>D58</f>
        <v>0</v>
      </c>
      <c r="E53" s="194">
        <f>F53+G53+H53</f>
        <v>0</v>
      </c>
      <c r="F53" s="195">
        <v>0</v>
      </c>
      <c r="G53" s="194">
        <v>0</v>
      </c>
      <c r="H53" s="194">
        <f>H58</f>
        <v>0</v>
      </c>
      <c r="I53" s="194">
        <f>I58</f>
        <v>0</v>
      </c>
      <c r="J53" s="194">
        <v>0</v>
      </c>
      <c r="K53" s="194">
        <v>0</v>
      </c>
      <c r="L53" s="196">
        <f>L58</f>
        <v>0</v>
      </c>
    </row>
    <row r="54" spans="1:12" ht="12.75" customHeight="1">
      <c r="A54" s="349" t="s">
        <v>130</v>
      </c>
      <c r="B54" s="173" t="s">
        <v>154</v>
      </c>
      <c r="C54" s="352"/>
      <c r="D54" s="352"/>
      <c r="E54" s="352"/>
      <c r="F54" s="352"/>
      <c r="G54" s="352"/>
      <c r="H54" s="352"/>
      <c r="I54" s="352"/>
      <c r="J54" s="352"/>
      <c r="K54" s="352"/>
      <c r="L54" s="353"/>
    </row>
    <row r="55" spans="1:12" ht="12.75" customHeight="1">
      <c r="A55" s="350"/>
      <c r="B55" s="174" t="s">
        <v>155</v>
      </c>
      <c r="C55" s="352"/>
      <c r="D55" s="352"/>
      <c r="E55" s="352"/>
      <c r="F55" s="352"/>
      <c r="G55" s="352"/>
      <c r="H55" s="352"/>
      <c r="I55" s="352"/>
      <c r="J55" s="352"/>
      <c r="K55" s="352"/>
      <c r="L55" s="353"/>
    </row>
    <row r="56" spans="1:12" ht="17.25" customHeight="1">
      <c r="A56" s="350"/>
      <c r="B56" s="354" t="s">
        <v>156</v>
      </c>
      <c r="C56" s="343">
        <v>0</v>
      </c>
      <c r="D56" s="343"/>
      <c r="E56" s="343">
        <f>SUM(F56:H57)</f>
        <v>0</v>
      </c>
      <c r="F56" s="343">
        <v>0</v>
      </c>
      <c r="G56" s="343">
        <v>0</v>
      </c>
      <c r="H56" s="343">
        <v>0</v>
      </c>
      <c r="I56" s="343">
        <v>0</v>
      </c>
      <c r="J56" s="343">
        <v>0</v>
      </c>
      <c r="K56" s="343">
        <v>0</v>
      </c>
      <c r="L56" s="345">
        <v>0</v>
      </c>
    </row>
    <row r="57" spans="1:12" ht="12.75" customHeight="1">
      <c r="A57" s="350"/>
      <c r="B57" s="355"/>
      <c r="C57" s="344"/>
      <c r="D57" s="344"/>
      <c r="E57" s="344"/>
      <c r="F57" s="344"/>
      <c r="G57" s="344"/>
      <c r="H57" s="344"/>
      <c r="I57" s="344"/>
      <c r="J57" s="344"/>
      <c r="K57" s="344"/>
      <c r="L57" s="346"/>
    </row>
    <row r="58" spans="1:12" ht="17.25" customHeight="1">
      <c r="A58" s="351"/>
      <c r="B58" s="181" t="s">
        <v>138</v>
      </c>
      <c r="C58" s="199">
        <v>0</v>
      </c>
      <c r="D58" s="200">
        <f>E58+I58</f>
        <v>0</v>
      </c>
      <c r="E58" s="200">
        <f>SUM(E56:E56)</f>
        <v>0</v>
      </c>
      <c r="F58" s="200">
        <f>SUM(F56:F56)</f>
        <v>0</v>
      </c>
      <c r="G58" s="200">
        <f>SUM(G57:G57)</f>
        <v>0</v>
      </c>
      <c r="H58" s="200">
        <f>SUM(H56:H56)</f>
        <v>0</v>
      </c>
      <c r="I58" s="200">
        <f>SUM(I56:I56)</f>
        <v>0</v>
      </c>
      <c r="J58" s="200">
        <f>SUM(J57:J57)</f>
        <v>0</v>
      </c>
      <c r="K58" s="200">
        <f>SUM(K57:K57)</f>
        <v>0</v>
      </c>
      <c r="L58" s="201">
        <f>SUM(L56:L56)</f>
        <v>0</v>
      </c>
    </row>
    <row r="59" spans="1:13" ht="16.5" customHeight="1" thickBot="1">
      <c r="A59" s="347" t="s">
        <v>157</v>
      </c>
      <c r="B59" s="348"/>
      <c r="C59" s="202">
        <f>C53+C12</f>
        <v>0</v>
      </c>
      <c r="D59" s="203">
        <f>E59+I59</f>
        <v>49184994</v>
      </c>
      <c r="E59" s="203">
        <f>SUM(F59:H59)</f>
        <v>16799600</v>
      </c>
      <c r="F59" s="204">
        <f>F58+F12</f>
        <v>12108156</v>
      </c>
      <c r="G59" s="205">
        <f>G12+G53</f>
        <v>4691444</v>
      </c>
      <c r="H59" s="205">
        <f>H53+H12</f>
        <v>0</v>
      </c>
      <c r="I59" s="203">
        <f>SUM(J59:L59)</f>
        <v>32385394</v>
      </c>
      <c r="J59" s="205">
        <f>J53+J12</f>
        <v>0</v>
      </c>
      <c r="K59" s="205">
        <f>K53+K12</f>
        <v>0</v>
      </c>
      <c r="L59" s="206">
        <v>32385394</v>
      </c>
      <c r="M59" s="207"/>
    </row>
    <row r="60" ht="12.75" customHeight="1" thickTop="1">
      <c r="A60" s="208"/>
    </row>
    <row r="61" ht="15.75">
      <c r="A61" s="208"/>
    </row>
    <row r="62" ht="15.75">
      <c r="A62" s="208"/>
    </row>
    <row r="63" ht="15.75">
      <c r="A63" s="209"/>
    </row>
    <row r="66" ht="10.5" customHeight="1"/>
  </sheetData>
  <mergeCells count="108">
    <mergeCell ref="B1:D1"/>
    <mergeCell ref="G1:L1"/>
    <mergeCell ref="A3:L3"/>
    <mergeCell ref="V3:AQ3"/>
    <mergeCell ref="A4:L4"/>
    <mergeCell ref="V4:AQ4"/>
    <mergeCell ref="A6:A10"/>
    <mergeCell ref="B6:B10"/>
    <mergeCell ref="C6:C10"/>
    <mergeCell ref="D6:D10"/>
    <mergeCell ref="E6:L6"/>
    <mergeCell ref="E7:L7"/>
    <mergeCell ref="E8:H8"/>
    <mergeCell ref="I8:L8"/>
    <mergeCell ref="E9:E10"/>
    <mergeCell ref="F9:H9"/>
    <mergeCell ref="I9:I10"/>
    <mergeCell ref="J9:L9"/>
    <mergeCell ref="A13:A20"/>
    <mergeCell ref="C13:L14"/>
    <mergeCell ref="B15:B16"/>
    <mergeCell ref="C15:C20"/>
    <mergeCell ref="E15:E16"/>
    <mergeCell ref="F15:F16"/>
    <mergeCell ref="G15:G16"/>
    <mergeCell ref="H15:H16"/>
    <mergeCell ref="I15:I16"/>
    <mergeCell ref="J15:J16"/>
    <mergeCell ref="K15:K16"/>
    <mergeCell ref="L15:L16"/>
    <mergeCell ref="A21:A28"/>
    <mergeCell ref="C21:L22"/>
    <mergeCell ref="B23:B24"/>
    <mergeCell ref="C23:C28"/>
    <mergeCell ref="D23:D24"/>
    <mergeCell ref="E23:E24"/>
    <mergeCell ref="F23:F24"/>
    <mergeCell ref="G23:G24"/>
    <mergeCell ref="H23:H24"/>
    <mergeCell ref="I23:I24"/>
    <mergeCell ref="J23:J24"/>
    <mergeCell ref="K23:K24"/>
    <mergeCell ref="L23:L24"/>
    <mergeCell ref="A29:A33"/>
    <mergeCell ref="B29:B33"/>
    <mergeCell ref="C29:C33"/>
    <mergeCell ref="D29:D33"/>
    <mergeCell ref="E29:L29"/>
    <mergeCell ref="E30:L30"/>
    <mergeCell ref="E31:H31"/>
    <mergeCell ref="I31:L31"/>
    <mergeCell ref="E32:E33"/>
    <mergeCell ref="F32:H32"/>
    <mergeCell ref="I32:I33"/>
    <mergeCell ref="J32:L32"/>
    <mergeCell ref="A34:A39"/>
    <mergeCell ref="C34:L35"/>
    <mergeCell ref="B36:B37"/>
    <mergeCell ref="C36:C39"/>
    <mergeCell ref="D36:D37"/>
    <mergeCell ref="E36:E37"/>
    <mergeCell ref="F36:F37"/>
    <mergeCell ref="G36:G37"/>
    <mergeCell ref="H36:H37"/>
    <mergeCell ref="I36:I37"/>
    <mergeCell ref="J36:J37"/>
    <mergeCell ref="K36:K37"/>
    <mergeCell ref="L36:L37"/>
    <mergeCell ref="A40:A45"/>
    <mergeCell ref="C40:L41"/>
    <mergeCell ref="B42:B43"/>
    <mergeCell ref="C42:C45"/>
    <mergeCell ref="D42:D43"/>
    <mergeCell ref="E42:E43"/>
    <mergeCell ref="F42:F43"/>
    <mergeCell ref="G42:G43"/>
    <mergeCell ref="H42:H43"/>
    <mergeCell ref="I42:I43"/>
    <mergeCell ref="J42:J43"/>
    <mergeCell ref="K42:K43"/>
    <mergeCell ref="L42:L43"/>
    <mergeCell ref="A46:A51"/>
    <mergeCell ref="C46:L47"/>
    <mergeCell ref="B48:B49"/>
    <mergeCell ref="C48:C51"/>
    <mergeCell ref="D48:D49"/>
    <mergeCell ref="E48:E49"/>
    <mergeCell ref="F48:F49"/>
    <mergeCell ref="G48:G49"/>
    <mergeCell ref="H48:H49"/>
    <mergeCell ref="I48:I49"/>
    <mergeCell ref="J48:J49"/>
    <mergeCell ref="K48:K49"/>
    <mergeCell ref="L48:L49"/>
    <mergeCell ref="F56:F57"/>
    <mergeCell ref="G56:G57"/>
    <mergeCell ref="H56:H57"/>
    <mergeCell ref="I56:I57"/>
    <mergeCell ref="J56:J57"/>
    <mergeCell ref="K56:K57"/>
    <mergeCell ref="L56:L57"/>
    <mergeCell ref="A59:B59"/>
    <mergeCell ref="A54:A58"/>
    <mergeCell ref="C54:L55"/>
    <mergeCell ref="B56:B57"/>
    <mergeCell ref="C56:C57"/>
    <mergeCell ref="D56:D57"/>
    <mergeCell ref="E56:E57"/>
  </mergeCells>
  <printOptions/>
  <pageMargins left="0.1968503937007874" right="0.1968503937007874" top="0.1968503937007874" bottom="0"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C34"/>
  <sheetViews>
    <sheetView workbookViewId="0" topLeftCell="A1">
      <selection activeCell="D3" sqref="D3"/>
    </sheetView>
  </sheetViews>
  <sheetFormatPr defaultColWidth="9.140625" defaultRowHeight="12.75"/>
  <cols>
    <col min="1" max="1" width="40.57421875" style="0" customWidth="1"/>
    <col min="2" max="2" width="0.5625" style="0" customWidth="1"/>
    <col min="3" max="3" width="41.421875" style="0" customWidth="1"/>
  </cols>
  <sheetData>
    <row r="1" ht="36.75" customHeight="1">
      <c r="A1" s="83" t="s">
        <v>251</v>
      </c>
    </row>
    <row r="2" ht="38.25">
      <c r="C2" s="83" t="s">
        <v>217</v>
      </c>
    </row>
    <row r="3" spans="1:3" ht="57.75" customHeight="1" thickBot="1">
      <c r="A3" s="392" t="s">
        <v>218</v>
      </c>
      <c r="B3" s="392"/>
      <c r="C3" s="392"/>
    </row>
    <row r="4" spans="1:3" ht="35.25" customHeight="1" thickBot="1" thickTop="1">
      <c r="A4" s="272" t="s">
        <v>219</v>
      </c>
      <c r="B4" s="273" t="s">
        <v>220</v>
      </c>
      <c r="C4" s="274" t="s">
        <v>221</v>
      </c>
    </row>
    <row r="5" spans="1:3" ht="15.75" thickTop="1">
      <c r="A5" s="275" t="s">
        <v>222</v>
      </c>
      <c r="B5" s="276">
        <f>663+131</f>
        <v>794</v>
      </c>
      <c r="C5" s="277">
        <f>B5*5+200+400+400+400</f>
        <v>5370</v>
      </c>
    </row>
    <row r="6" spans="1:3" ht="15">
      <c r="A6" s="275" t="s">
        <v>223</v>
      </c>
      <c r="B6" s="276">
        <f>268</f>
        <v>268</v>
      </c>
      <c r="C6" s="277">
        <f>B6*5+158+150+200+110</f>
        <v>1958</v>
      </c>
    </row>
    <row r="7" spans="1:3" ht="15">
      <c r="A7" s="275" t="s">
        <v>224</v>
      </c>
      <c r="B7" s="276">
        <f>392+63</f>
        <v>455</v>
      </c>
      <c r="C7" s="277">
        <f aca="true" t="shared" si="0" ref="C7:C26">B7*5</f>
        <v>2275</v>
      </c>
    </row>
    <row r="8" spans="1:3" ht="15">
      <c r="A8" s="275" t="s">
        <v>225</v>
      </c>
      <c r="B8" s="276">
        <v>177</v>
      </c>
      <c r="C8" s="277">
        <f>B8*5+150-150</f>
        <v>885</v>
      </c>
    </row>
    <row r="9" spans="1:3" ht="15">
      <c r="A9" s="275" t="s">
        <v>226</v>
      </c>
      <c r="B9" s="276">
        <f>184+12</f>
        <v>196</v>
      </c>
      <c r="C9" s="277">
        <f>B9*5+1000+400</f>
        <v>2380</v>
      </c>
    </row>
    <row r="10" spans="1:3" ht="15">
      <c r="A10" s="275" t="s">
        <v>227</v>
      </c>
      <c r="B10" s="276">
        <f>744</f>
        <v>744</v>
      </c>
      <c r="C10" s="277">
        <f>B10*5+400</f>
        <v>4120</v>
      </c>
    </row>
    <row r="11" spans="1:3" ht="15">
      <c r="A11" s="275" t="s">
        <v>228</v>
      </c>
      <c r="B11" s="276">
        <f>175</f>
        <v>175</v>
      </c>
      <c r="C11" s="277">
        <f t="shared" si="0"/>
        <v>875</v>
      </c>
    </row>
    <row r="12" spans="1:3" ht="15">
      <c r="A12" s="275" t="s">
        <v>229</v>
      </c>
      <c r="B12" s="276">
        <f>29+12+117+104</f>
        <v>262</v>
      </c>
      <c r="C12" s="277">
        <f>B12*5+200+200</f>
        <v>1710</v>
      </c>
    </row>
    <row r="13" spans="1:3" ht="15">
      <c r="A13" s="275" t="s">
        <v>230</v>
      </c>
      <c r="B13" s="276">
        <f>196</f>
        <v>196</v>
      </c>
      <c r="C13" s="277">
        <f>B13*5+300+200</f>
        <v>1480</v>
      </c>
    </row>
    <row r="14" spans="1:3" ht="15">
      <c r="A14" s="275" t="s">
        <v>231</v>
      </c>
      <c r="B14" s="276">
        <f>201+27+43</f>
        <v>271</v>
      </c>
      <c r="C14" s="277">
        <f t="shared" si="0"/>
        <v>1355</v>
      </c>
    </row>
    <row r="15" spans="1:3" ht="15">
      <c r="A15" s="275" t="s">
        <v>232</v>
      </c>
      <c r="B15" s="276">
        <f>424</f>
        <v>424</v>
      </c>
      <c r="C15" s="277">
        <f>B15*5+150+500+150</f>
        <v>2920</v>
      </c>
    </row>
    <row r="16" spans="1:3" ht="15">
      <c r="A16" s="275" t="s">
        <v>233</v>
      </c>
      <c r="B16" s="276">
        <f>356+202</f>
        <v>558</v>
      </c>
      <c r="C16" s="277">
        <f t="shared" si="0"/>
        <v>2790</v>
      </c>
    </row>
    <row r="17" spans="1:3" ht="15">
      <c r="A17" s="275" t="s">
        <v>234</v>
      </c>
      <c r="B17" s="276">
        <f>606</f>
        <v>606</v>
      </c>
      <c r="C17" s="277">
        <f>B17*5+200+200</f>
        <v>3430</v>
      </c>
    </row>
    <row r="18" spans="1:3" ht="15">
      <c r="A18" s="275" t="s">
        <v>235</v>
      </c>
      <c r="B18" s="276">
        <f>178</f>
        <v>178</v>
      </c>
      <c r="C18" s="277">
        <f t="shared" si="0"/>
        <v>890</v>
      </c>
    </row>
    <row r="19" spans="1:3" ht="15">
      <c r="A19" s="275" t="s">
        <v>236</v>
      </c>
      <c r="B19" s="276">
        <f>524+11</f>
        <v>535</v>
      </c>
      <c r="C19" s="277">
        <f t="shared" si="0"/>
        <v>2675</v>
      </c>
    </row>
    <row r="20" spans="1:3" ht="15">
      <c r="A20" s="275" t="s">
        <v>237</v>
      </c>
      <c r="B20" s="276">
        <f>767</f>
        <v>767</v>
      </c>
      <c r="C20" s="277">
        <f t="shared" si="0"/>
        <v>3835</v>
      </c>
    </row>
    <row r="21" spans="1:3" ht="15">
      <c r="A21" s="275" t="s">
        <v>238</v>
      </c>
      <c r="B21" s="276">
        <f>578</f>
        <v>578</v>
      </c>
      <c r="C21" s="277">
        <f>B21*5+800+200+400</f>
        <v>4290</v>
      </c>
    </row>
    <row r="22" spans="1:3" ht="15">
      <c r="A22" s="275" t="s">
        <v>239</v>
      </c>
      <c r="B22" s="276">
        <f>885+83</f>
        <v>968</v>
      </c>
      <c r="C22" s="277">
        <f>B22*5+200+600+400+400</f>
        <v>6440</v>
      </c>
    </row>
    <row r="23" spans="1:3" ht="15">
      <c r="A23" s="275" t="s">
        <v>240</v>
      </c>
      <c r="B23" s="276">
        <f>413</f>
        <v>413</v>
      </c>
      <c r="C23" s="277">
        <f t="shared" si="0"/>
        <v>2065</v>
      </c>
    </row>
    <row r="24" spans="1:3" ht="15">
      <c r="A24" s="275" t="s">
        <v>241</v>
      </c>
      <c r="B24" s="276">
        <f>137+42</f>
        <v>179</v>
      </c>
      <c r="C24" s="277">
        <f t="shared" si="0"/>
        <v>895</v>
      </c>
    </row>
    <row r="25" spans="1:3" ht="15">
      <c r="A25" s="275" t="s">
        <v>242</v>
      </c>
      <c r="B25" s="276">
        <f>298+6+32</f>
        <v>336</v>
      </c>
      <c r="C25" s="277">
        <f>B25*5+500+1200+300</f>
        <v>3680</v>
      </c>
    </row>
    <row r="26" spans="1:3" ht="15.75" thickBot="1">
      <c r="A26" s="278" t="s">
        <v>243</v>
      </c>
      <c r="B26" s="279">
        <f>286+30</f>
        <v>316</v>
      </c>
      <c r="C26" s="280">
        <f t="shared" si="0"/>
        <v>1580</v>
      </c>
    </row>
    <row r="27" spans="1:3" ht="17.25" thickBot="1" thickTop="1">
      <c r="A27" s="281" t="s">
        <v>22</v>
      </c>
      <c r="B27" s="282">
        <f>SUM(B5:B26)</f>
        <v>9396</v>
      </c>
      <c r="C27" s="283">
        <f>SUM(C5:C26)</f>
        <v>57898</v>
      </c>
    </row>
    <row r="28" ht="13.5" thickTop="1"/>
    <row r="34" ht="12.75">
      <c r="C34" s="156"/>
    </row>
  </sheetData>
  <mergeCells count="1">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2009-07-07T06:09:34Z</cp:lastPrinted>
  <dcterms:created xsi:type="dcterms:W3CDTF">2009-06-30T10:19:32Z</dcterms:created>
  <dcterms:modified xsi:type="dcterms:W3CDTF">2009-07-07T06:24:01Z</dcterms:modified>
  <cp:category/>
  <cp:version/>
  <cp:contentType/>
  <cp:contentStatus/>
</cp:coreProperties>
</file>